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mon\~Employees\Janene Seacrist\janene\BUDGET REQUESTS - VARIOUS YEARS\Budget Request FY 2022\Budget Presentation to Senate Finance Committee\"/>
    </mc:Choice>
  </mc:AlternateContent>
  <xr:revisionPtr revIDLastSave="0" documentId="13_ncr:1_{FDE72F2C-2CB8-47F3-9494-BA24CF4F63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get Presentation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3" i="2" l="1"/>
  <c r="C418" i="2"/>
  <c r="C386" i="2"/>
  <c r="C356" i="2"/>
  <c r="C325" i="2"/>
  <c r="C292" i="2"/>
  <c r="C261" i="2"/>
  <c r="C109" i="2"/>
  <c r="C82" i="2"/>
  <c r="C199" i="2"/>
  <c r="C168" i="2"/>
  <c r="C141" i="2"/>
  <c r="C55" i="2"/>
  <c r="F397" i="2" l="1"/>
  <c r="G178" i="2" l="1"/>
  <c r="F178" i="2" l="1"/>
  <c r="C200" i="2" l="1"/>
  <c r="F120" i="2" l="1"/>
  <c r="F126" i="2" s="1"/>
  <c r="G120" i="2"/>
  <c r="G126" i="2" s="1"/>
  <c r="D122" i="2"/>
  <c r="F123" i="2"/>
  <c r="G123" i="2"/>
  <c r="G209" i="2" l="1"/>
  <c r="F209" i="2"/>
  <c r="G34" i="2"/>
  <c r="F34" i="2"/>
  <c r="F17" i="2" l="1"/>
  <c r="G17" i="2"/>
  <c r="G368" i="2" l="1"/>
  <c r="F429" i="2"/>
  <c r="G432" i="2"/>
  <c r="F432" i="2"/>
  <c r="G429" i="2"/>
  <c r="G435" i="2" s="1"/>
  <c r="G397" i="2"/>
  <c r="G403" i="2" s="1"/>
  <c r="F403" i="2"/>
  <c r="G400" i="2"/>
  <c r="F400" i="2"/>
  <c r="F368" i="2"/>
  <c r="F365" i="2"/>
  <c r="F371" i="2" s="1"/>
  <c r="G338" i="2"/>
  <c r="F338" i="2"/>
  <c r="G335" i="2"/>
  <c r="G341" i="2" s="1"/>
  <c r="F335" i="2"/>
  <c r="F341" i="2" s="1"/>
  <c r="G307" i="2"/>
  <c r="F307" i="2"/>
  <c r="G304" i="2"/>
  <c r="G310" i="2" s="1"/>
  <c r="F304" i="2"/>
  <c r="F310" i="2" s="1"/>
  <c r="G274" i="2"/>
  <c r="F274" i="2"/>
  <c r="D273" i="2"/>
  <c r="F243" i="2"/>
  <c r="F240" i="2"/>
  <c r="F246" i="2" s="1"/>
  <c r="G240" i="2"/>
  <c r="G246" i="2" s="1"/>
  <c r="D242" i="2"/>
  <c r="G212" i="2"/>
  <c r="F212" i="2"/>
  <c r="D211" i="2"/>
  <c r="D180" i="2"/>
  <c r="D149" i="2"/>
  <c r="G181" i="2"/>
  <c r="F181" i="2"/>
  <c r="G150" i="2"/>
  <c r="F150" i="2"/>
  <c r="G147" i="2"/>
  <c r="G153" i="2" s="1"/>
  <c r="F147" i="2"/>
  <c r="F153" i="2" s="1"/>
  <c r="G88" i="2"/>
  <c r="F88" i="2"/>
  <c r="D90" i="2"/>
  <c r="C382" i="2" l="1"/>
  <c r="G436" i="2"/>
  <c r="F436" i="2"/>
  <c r="D431" i="2"/>
  <c r="F435" i="2"/>
  <c r="K419" i="2"/>
  <c r="J419" i="2"/>
  <c r="G419" i="2"/>
  <c r="F419" i="2"/>
  <c r="C419" i="2"/>
  <c r="C414" i="2"/>
  <c r="G404" i="2"/>
  <c r="F404" i="2"/>
  <c r="D399" i="2"/>
  <c r="K387" i="2"/>
  <c r="J387" i="2"/>
  <c r="G387" i="2"/>
  <c r="F387" i="2"/>
  <c r="C387" i="2"/>
  <c r="G437" i="2" l="1"/>
  <c r="F437" i="2"/>
  <c r="G405" i="2"/>
  <c r="F405" i="2"/>
  <c r="K326" i="2"/>
  <c r="J326" i="2"/>
  <c r="G326" i="2"/>
  <c r="F326" i="2"/>
  <c r="K293" i="2"/>
  <c r="J293" i="2"/>
  <c r="G293" i="2"/>
  <c r="F293" i="2"/>
  <c r="K262" i="2"/>
  <c r="J262" i="2"/>
  <c r="G262" i="2"/>
  <c r="F262" i="2"/>
  <c r="K231" i="2"/>
  <c r="J231" i="2"/>
  <c r="G231" i="2"/>
  <c r="F231" i="2"/>
  <c r="K200" i="2"/>
  <c r="J200" i="2"/>
  <c r="G200" i="2"/>
  <c r="F200" i="2"/>
  <c r="K169" i="2"/>
  <c r="J169" i="2"/>
  <c r="G169" i="2"/>
  <c r="F169" i="2"/>
  <c r="K142" i="2"/>
  <c r="J142" i="2"/>
  <c r="G142" i="2"/>
  <c r="G152" i="2" s="1"/>
  <c r="F142" i="2"/>
  <c r="F152" i="2" s="1"/>
  <c r="K110" i="2"/>
  <c r="J110" i="2"/>
  <c r="G110" i="2"/>
  <c r="F110" i="2"/>
  <c r="K83" i="2"/>
  <c r="J83" i="2"/>
  <c r="G83" i="2"/>
  <c r="F83" i="2"/>
  <c r="G372" i="2"/>
  <c r="F372" i="2"/>
  <c r="D367" i="2"/>
  <c r="G365" i="2"/>
  <c r="G371" i="2" s="1"/>
  <c r="K357" i="2"/>
  <c r="J357" i="2"/>
  <c r="G357" i="2"/>
  <c r="F357" i="2"/>
  <c r="C357" i="2"/>
  <c r="C352" i="2"/>
  <c r="G342" i="2"/>
  <c r="F342" i="2"/>
  <c r="D337" i="2"/>
  <c r="C326" i="2"/>
  <c r="C321" i="2"/>
  <c r="G311" i="2"/>
  <c r="F311" i="2"/>
  <c r="D306" i="2"/>
  <c r="C293" i="2"/>
  <c r="C288" i="2"/>
  <c r="G278" i="2"/>
  <c r="F278" i="2"/>
  <c r="G271" i="2"/>
  <c r="G277" i="2" s="1"/>
  <c r="F271" i="2"/>
  <c r="F277" i="2" s="1"/>
  <c r="C262" i="2"/>
  <c r="C257" i="2"/>
  <c r="G247" i="2"/>
  <c r="F247" i="2"/>
  <c r="C226" i="2"/>
  <c r="G216" i="2"/>
  <c r="F216" i="2"/>
  <c r="G215" i="2"/>
  <c r="F215" i="2"/>
  <c r="C195" i="2"/>
  <c r="G185" i="2"/>
  <c r="F185" i="2"/>
  <c r="G184" i="2"/>
  <c r="F184" i="2"/>
  <c r="C169" i="2"/>
  <c r="C164" i="2"/>
  <c r="G154" i="2"/>
  <c r="F154" i="2"/>
  <c r="C142" i="2"/>
  <c r="C137" i="2"/>
  <c r="G127" i="2"/>
  <c r="F127" i="2"/>
  <c r="F128" i="2" s="1"/>
  <c r="C110" i="2"/>
  <c r="C105" i="2"/>
  <c r="C230" i="2" l="1"/>
  <c r="G243" i="2" s="1"/>
  <c r="G248" i="2" s="1"/>
  <c r="G155" i="2"/>
  <c r="G217" i="2"/>
  <c r="G128" i="2"/>
  <c r="G312" i="2"/>
  <c r="G373" i="2"/>
  <c r="G343" i="2"/>
  <c r="F373" i="2"/>
  <c r="F155" i="2"/>
  <c r="F279" i="2"/>
  <c r="F343" i="2"/>
  <c r="F312" i="2"/>
  <c r="G279" i="2"/>
  <c r="F248" i="2"/>
  <c r="F217" i="2"/>
  <c r="G186" i="2"/>
  <c r="F186" i="2"/>
  <c r="C231" i="2" l="1"/>
  <c r="G38" i="2"/>
  <c r="G94" i="2" l="1"/>
  <c r="F94" i="2"/>
  <c r="G95" i="2"/>
  <c r="F95" i="2"/>
  <c r="G93" i="2"/>
  <c r="F93" i="2"/>
  <c r="C83" i="2"/>
  <c r="G91" i="2" s="1"/>
  <c r="C78" i="2"/>
  <c r="F91" i="2" s="1"/>
  <c r="D63" i="2"/>
  <c r="G61" i="2"/>
  <c r="G67" i="2" s="1"/>
  <c r="F61" i="2"/>
  <c r="F67" i="2" s="1"/>
  <c r="K56" i="2"/>
  <c r="G68" i="2" s="1"/>
  <c r="J56" i="2"/>
  <c r="F68" i="2" s="1"/>
  <c r="G56" i="2"/>
  <c r="G66" i="2" s="1"/>
  <c r="F56" i="2"/>
  <c r="F66" i="2" s="1"/>
  <c r="C56" i="2"/>
  <c r="G64" i="2" s="1"/>
  <c r="C51" i="2"/>
  <c r="F64" i="2" s="1"/>
  <c r="D36" i="2"/>
  <c r="K17" i="2"/>
  <c r="J17" i="2"/>
  <c r="F41" i="2" s="1"/>
  <c r="C8" i="2"/>
  <c r="C16" i="2" s="1"/>
  <c r="C17" i="2" l="1"/>
  <c r="G37" i="2" s="1"/>
  <c r="G444" i="2" s="1"/>
  <c r="F96" i="2"/>
  <c r="G448" i="2"/>
  <c r="G40" i="2"/>
  <c r="G447" i="2" s="1"/>
  <c r="G39" i="2"/>
  <c r="G446" i="2" s="1"/>
  <c r="F39" i="2"/>
  <c r="F446" i="2" s="1"/>
  <c r="F40" i="2"/>
  <c r="F447" i="2" s="1"/>
  <c r="F448" i="2"/>
  <c r="F37" i="2"/>
  <c r="F444" i="2" s="1"/>
  <c r="G96" i="2"/>
  <c r="F69" i="2"/>
  <c r="G69" i="2"/>
  <c r="G42" i="2" l="1"/>
  <c r="G449" i="2"/>
  <c r="F42" i="2"/>
  <c r="F449" i="2"/>
  <c r="I449" i="2" l="1"/>
</calcChain>
</file>

<file path=xl/sharedStrings.xml><?xml version="1.0" encoding="utf-8"?>
<sst xmlns="http://schemas.openxmlformats.org/spreadsheetml/2006/main" count="704" uniqueCount="157">
  <si>
    <t>GENERAL REVENUE
APPROPRIATED</t>
  </si>
  <si>
    <t>SPECIAL REVENUE
APPROPRIATED</t>
  </si>
  <si>
    <t>Fund #</t>
  </si>
  <si>
    <t>Fund Name</t>
  </si>
  <si>
    <t>Spending 
Authority</t>
  </si>
  <si>
    <t>Approp.
Amount</t>
  </si>
  <si>
    <t>(Current Fiscal Year)</t>
  </si>
  <si>
    <t>TOTAL</t>
  </si>
  <si>
    <t>FEDERAL REVENUE
APPROPRIATED</t>
  </si>
  <si>
    <t>SPECIAL REVENUE
NON-APPROPRIATED</t>
  </si>
  <si>
    <t>SPENDING 
AUTHORITY</t>
  </si>
  <si>
    <t>APPROPRIATED</t>
  </si>
  <si>
    <t>NON-APPROPRIATED</t>
  </si>
  <si>
    <t>GENERAL REVENUE ANNUAL</t>
  </si>
  <si>
    <t>SPECIAL REVENUE:</t>
  </si>
  <si>
    <t>FEDERAL REVENUE</t>
  </si>
  <si>
    <t>GRAND TOTAL</t>
  </si>
  <si>
    <t>DEPARTMENT &amp; AGENCY GRAND TOTALS</t>
  </si>
  <si>
    <t>[ALL DEPARTMENT/AGENCY NAMES HERE]</t>
  </si>
  <si>
    <t>Spending Authority in Excess of Cash:</t>
  </si>
  <si>
    <t>0589</t>
  </si>
  <si>
    <t>HEPC Administration</t>
  </si>
  <si>
    <t>West Virginia Higher Education Policy Commission</t>
  </si>
  <si>
    <t>West Virginia Network for Educational Telecomputing</t>
  </si>
  <si>
    <t>WVNET</t>
  </si>
  <si>
    <t>0551</t>
  </si>
  <si>
    <t>WVU School of Medicine</t>
  </si>
  <si>
    <t>0343</t>
  </si>
  <si>
    <t>West Virginia University School of Medicine</t>
  </si>
  <si>
    <t>West Virginia University</t>
  </si>
  <si>
    <t>0344</t>
  </si>
  <si>
    <t xml:space="preserve">Marshall University </t>
  </si>
  <si>
    <t>Marshall University School of Medicine</t>
  </si>
  <si>
    <t>MU School of Medicine</t>
  </si>
  <si>
    <t>0347</t>
  </si>
  <si>
    <t>0348</t>
  </si>
  <si>
    <t>WV School of Osteopathic Medicine</t>
  </si>
  <si>
    <t>0336</t>
  </si>
  <si>
    <t xml:space="preserve">Bluefield State College </t>
  </si>
  <si>
    <t>Bluefield State College</t>
  </si>
  <si>
    <t>Concord University</t>
  </si>
  <si>
    <t>Fairmont State University</t>
  </si>
  <si>
    <t>0354</t>
  </si>
  <si>
    <t>0357</t>
  </si>
  <si>
    <t>0360</t>
  </si>
  <si>
    <t>Glenville State College</t>
  </si>
  <si>
    <t>0363</t>
  </si>
  <si>
    <t xml:space="preserve">Shepherd University </t>
  </si>
  <si>
    <t>0366</t>
  </si>
  <si>
    <t>West Liberty University</t>
  </si>
  <si>
    <t>0370</t>
  </si>
  <si>
    <t>West Virginia State University</t>
  </si>
  <si>
    <t>0490</t>
  </si>
  <si>
    <t>PROMISE SCHOLARSHIP FUND</t>
  </si>
  <si>
    <t>HIGHER EDUCATION IMPROVEMENT FUND</t>
  </si>
  <si>
    <t>HEPC ADMINISTRATION - HERF</t>
  </si>
  <si>
    <t>UNDERWOOD/SMITH SCHOLARSHIP PROGRAM</t>
  </si>
  <si>
    <t>LOTTERY EDUCATION - HEPC</t>
  </si>
  <si>
    <t>GIFTS GRANTS &amp; DONATIONS (NON FEDERAL)</t>
  </si>
  <si>
    <t>WV ENG SCIENCE &amp; TECH SCHOLARSHIP PROGRAM</t>
  </si>
  <si>
    <t>STATE GIFTS, GRANTS, AND CONTRACTS FUND</t>
  </si>
  <si>
    <t>RESEARCH CHALLENGE FUND</t>
  </si>
  <si>
    <t>HIGHER EDUCATION GRANT FUND</t>
  </si>
  <si>
    <t>WEST VIRGINIA RESEARCH TRUST FUND</t>
  </si>
  <si>
    <t>ENERGY AND WATER SAVINGS REVOLVING LOAN FUND</t>
  </si>
  <si>
    <t>FEDERAL GRANTS/CONTRACTS FUND</t>
  </si>
  <si>
    <t>NETWORK OPERATING FUND</t>
  </si>
  <si>
    <t>4932</t>
  </si>
  <si>
    <t>HIGHER ED POLICY COMMISSION -ADMIN- CONTOL ACCT</t>
  </si>
  <si>
    <t xml:space="preserve"> </t>
  </si>
  <si>
    <t>TUITION &amp; REQUIRED E&amp;G FEES FUND</t>
  </si>
  <si>
    <t>AUXILIARY &amp; AUXILIARY CAPITAL FEES FUND</t>
  </si>
  <si>
    <t>EDUCATION &amp; GENERAL CAPITAL FEES FUND</t>
  </si>
  <si>
    <t>4170</t>
  </si>
  <si>
    <t>PAYROLL CLEARING FUND</t>
  </si>
  <si>
    <t>4179</t>
  </si>
  <si>
    <t>MEDICAL CENTER - EDUCATIONAL PROGRAMS FUND</t>
  </si>
  <si>
    <t>4185</t>
  </si>
  <si>
    <t>LOTTERY EDUCATION-WEST VIRGINIA UNIVERSITY</t>
  </si>
  <si>
    <t>4187</t>
  </si>
  <si>
    <t>4188</t>
  </si>
  <si>
    <t>4189</t>
  </si>
  <si>
    <t>4195</t>
  </si>
  <si>
    <t>4196</t>
  </si>
  <si>
    <t>SPECIAL INSTITUTIONAL CAPITAL FEE</t>
  </si>
  <si>
    <t>8761</t>
  </si>
  <si>
    <t>4267</t>
  </si>
  <si>
    <t>LOTTERY EDUCATION-MARSHALL UNIVERSITY</t>
  </si>
  <si>
    <t>4890</t>
  </si>
  <si>
    <t>4891</t>
  </si>
  <si>
    <t>4892</t>
  </si>
  <si>
    <t>4893</t>
  </si>
  <si>
    <t>4894</t>
  </si>
  <si>
    <t>MEDICAL SCHOOL-TUITION &amp; REQUIRED E&amp;G FEES FUND</t>
  </si>
  <si>
    <t>4895</t>
  </si>
  <si>
    <t>MED SCHOOL-GIFTS GRANTS &amp; DONATIONS (NON FEDERAL)</t>
  </si>
  <si>
    <t>4896</t>
  </si>
  <si>
    <t>LOTTERY EDUCATION - MEDICAL SCHOOL MARSHALL</t>
  </si>
  <si>
    <t>8764</t>
  </si>
  <si>
    <t>4361</t>
  </si>
  <si>
    <t>REVENUE CLEARING FUND</t>
  </si>
  <si>
    <t>4371</t>
  </si>
  <si>
    <t>4372</t>
  </si>
  <si>
    <t>4373</t>
  </si>
  <si>
    <t>4375</t>
  </si>
  <si>
    <t>8767</t>
  </si>
  <si>
    <t>4446</t>
  </si>
  <si>
    <t>4447</t>
  </si>
  <si>
    <t>4490</t>
  </si>
  <si>
    <t>4491</t>
  </si>
  <si>
    <t>4492</t>
  </si>
  <si>
    <t>4495</t>
  </si>
  <si>
    <t>8769</t>
  </si>
  <si>
    <t>8891</t>
  </si>
  <si>
    <t>FEDERAL GRANTS/CONTRACTS FUND PIERPONT</t>
  </si>
  <si>
    <t>4482</t>
  </si>
  <si>
    <t>4496</t>
  </si>
  <si>
    <t>4497</t>
  </si>
  <si>
    <t>4498</t>
  </si>
  <si>
    <t>4499</t>
  </si>
  <si>
    <t>8770</t>
  </si>
  <si>
    <t>4532</t>
  </si>
  <si>
    <t>4533</t>
  </si>
  <si>
    <t>4534</t>
  </si>
  <si>
    <t>4535</t>
  </si>
  <si>
    <t>8771</t>
  </si>
  <si>
    <t>4561</t>
  </si>
  <si>
    <t>4562</t>
  </si>
  <si>
    <t>4563</t>
  </si>
  <si>
    <t>4564</t>
  </si>
  <si>
    <t>4565</t>
  </si>
  <si>
    <t>8773</t>
  </si>
  <si>
    <t>4603</t>
  </si>
  <si>
    <t>4604</t>
  </si>
  <si>
    <t>4611</t>
  </si>
  <si>
    <t>4612</t>
  </si>
  <si>
    <t>4613</t>
  </si>
  <si>
    <t>4614</t>
  </si>
  <si>
    <t>GIFTS GRANTS &amp; DONATONS (NON FEDERAL)</t>
  </si>
  <si>
    <t>8775</t>
  </si>
  <si>
    <t>HEPC Tuition Capital Improvement</t>
  </si>
  <si>
    <t>Tuition Fee Revenue Bond Construction</t>
  </si>
  <si>
    <t>HIGHER EDUCATION RESOURCE FEES FUND</t>
  </si>
  <si>
    <t>HEPC EDUCATION IMPROVEMENT FUND</t>
  </si>
  <si>
    <t>CTC Capital Improvement Fund</t>
  </si>
  <si>
    <t>4872</t>
  </si>
  <si>
    <t>GOV CIVIL CONT FUND</t>
  </si>
  <si>
    <t>HEALTH SCIENCES SCHOLARSHIP FUND</t>
  </si>
  <si>
    <t>Higher Education Resource Fees Fund</t>
  </si>
  <si>
    <t>4566</t>
  </si>
  <si>
    <t>WLU LAND SALE ACCOUNT</t>
  </si>
  <si>
    <t>Fiscal Year 2021</t>
  </si>
  <si>
    <t>Unexpended Cash as of 12/31/20</t>
  </si>
  <si>
    <t>CASH BALANCE
AS OF 12/31/20</t>
  </si>
  <si>
    <r>
      <t xml:space="preserve">Cash Balance
</t>
    </r>
    <r>
      <rPr>
        <sz val="12"/>
        <color rgb="FFFF0000"/>
        <rFont val="Arial"/>
        <family val="2"/>
      </rPr>
      <t>12/31/20</t>
    </r>
  </si>
  <si>
    <t>4901</t>
  </si>
  <si>
    <t>BUILDING RENEWAL AND CAPITAL EQUIPMENT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</si>
</sst>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FF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rgb="FFABABAB"/>
      </top>
      <bottom/>
      <diagonal/>
    </border>
    <border>
      <left style="medium">
        <color indexed="64"/>
      </left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ABABAB"/>
      </top>
      <bottom/>
      <diagonal/>
    </border>
    <border>
      <left style="medium">
        <color indexed="64"/>
      </left>
      <right/>
      <top style="thin">
        <color rgb="FFABABAB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 style="medium">
        <color indexed="64"/>
      </bottom>
      <diagonal/>
    </border>
    <border>
      <left/>
      <right style="medium">
        <color indexed="64"/>
      </right>
      <top style="thin">
        <color rgb="FFABABAB"/>
      </top>
      <bottom/>
      <diagonal/>
    </border>
    <border>
      <left/>
      <right style="medium">
        <color indexed="64"/>
      </right>
      <top style="thin">
        <color rgb="FFABABAB"/>
      </top>
      <bottom style="medium">
        <color indexed="64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5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left" vertical="top"/>
    </xf>
    <xf numFmtId="164" fontId="6" fillId="0" borderId="14" xfId="1" applyNumberFormat="1" applyFont="1" applyFill="1" applyBorder="1" applyAlignment="1">
      <alignment horizontal="left" vertical="top"/>
    </xf>
    <xf numFmtId="1" fontId="6" fillId="0" borderId="5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164" fontId="6" fillId="0" borderId="15" xfId="1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left" vertical="top"/>
    </xf>
    <xf numFmtId="0" fontId="6" fillId="0" borderId="5" xfId="0" applyFont="1" applyFill="1" applyBorder="1" applyAlignment="1">
      <alignment horizontal="left" vertical="top"/>
    </xf>
    <xf numFmtId="1" fontId="6" fillId="0" borderId="5" xfId="0" applyNumberFormat="1" applyFont="1" applyFill="1" applyBorder="1" applyAlignment="1">
      <alignment horizontal="left" vertical="top"/>
    </xf>
    <xf numFmtId="164" fontId="6" fillId="0" borderId="16" xfId="1" applyNumberFormat="1" applyFont="1" applyFill="1" applyBorder="1" applyAlignment="1">
      <alignment horizontal="left" vertical="top"/>
    </xf>
    <xf numFmtId="164" fontId="6" fillId="3" borderId="16" xfId="1" applyNumberFormat="1" applyFont="1" applyFill="1" applyBorder="1" applyAlignment="1">
      <alignment horizontal="left" vertical="top"/>
    </xf>
    <xf numFmtId="164" fontId="6" fillId="0" borderId="13" xfId="1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left" vertical="top"/>
    </xf>
    <xf numFmtId="164" fontId="9" fillId="2" borderId="12" xfId="1" applyNumberFormat="1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/>
    </xf>
    <xf numFmtId="164" fontId="6" fillId="0" borderId="6" xfId="1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1" fontId="6" fillId="0" borderId="5" xfId="0" quotePrefix="1" applyNumberFormat="1" applyFont="1" applyFill="1" applyBorder="1" applyAlignment="1">
      <alignment horizontal="center" vertical="top"/>
    </xf>
    <xf numFmtId="1" fontId="6" fillId="0" borderId="3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center" vertical="top"/>
    </xf>
    <xf numFmtId="3" fontId="12" fillId="6" borderId="0" xfId="0" applyNumberFormat="1" applyFont="1" applyFill="1" applyBorder="1" applyAlignment="1">
      <alignment wrapText="1"/>
    </xf>
    <xf numFmtId="1" fontId="6" fillId="0" borderId="8" xfId="0" applyNumberFormat="1" applyFont="1" applyFill="1" applyBorder="1" applyAlignment="1">
      <alignment horizontal="center" vertical="top"/>
    </xf>
    <xf numFmtId="3" fontId="12" fillId="7" borderId="0" xfId="0" applyNumberFormat="1" applyFont="1" applyFill="1" applyBorder="1" applyAlignment="1">
      <alignment wrapText="1"/>
    </xf>
    <xf numFmtId="3" fontId="12" fillId="8" borderId="0" xfId="0" applyNumberFormat="1" applyFont="1" applyFill="1" applyBorder="1" applyAlignment="1">
      <alignment wrapText="1"/>
    </xf>
    <xf numFmtId="164" fontId="6" fillId="0" borderId="11" xfId="1" applyNumberFormat="1" applyFont="1" applyFill="1" applyBorder="1" applyAlignment="1">
      <alignment horizontal="left" vertical="top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164" fontId="6" fillId="0" borderId="6" xfId="1" applyNumberFormat="1" applyFont="1" applyFill="1" applyBorder="1" applyAlignment="1">
      <alignment horizontal="left" vertical="top"/>
    </xf>
    <xf numFmtId="0" fontId="12" fillId="0" borderId="18" xfId="0" applyFont="1" applyBorder="1" applyAlignment="1">
      <alignment horizontal="left" indent="1"/>
    </xf>
    <xf numFmtId="0" fontId="12" fillId="0" borderId="5" xfId="0" applyFont="1" applyBorder="1" applyAlignment="1">
      <alignment horizontal="left" indent="1"/>
    </xf>
    <xf numFmtId="0" fontId="6" fillId="0" borderId="20" xfId="0" applyFont="1" applyBorder="1" applyAlignment="1">
      <alignment wrapText="1"/>
    </xf>
    <xf numFmtId="0" fontId="12" fillId="0" borderId="19" xfId="0" applyFont="1" applyBorder="1" applyAlignment="1">
      <alignment horizontal="left" indent="1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left" vertical="top"/>
    </xf>
    <xf numFmtId="3" fontId="6" fillId="0" borderId="0" xfId="0" applyNumberFormat="1" applyFont="1"/>
    <xf numFmtId="0" fontId="6" fillId="9" borderId="13" xfId="0" applyFont="1" applyFill="1" applyBorder="1" applyAlignment="1">
      <alignment horizontal="center" vertical="center" wrapText="1"/>
    </xf>
    <xf numFmtId="3" fontId="6" fillId="9" borderId="21" xfId="0" applyNumberFormat="1" applyFont="1" applyFill="1" applyBorder="1"/>
    <xf numFmtId="164" fontId="6" fillId="9" borderId="15" xfId="1" applyNumberFormat="1" applyFont="1" applyFill="1" applyBorder="1" applyAlignment="1">
      <alignment horizontal="left" vertical="top"/>
    </xf>
    <xf numFmtId="164" fontId="6" fillId="9" borderId="16" xfId="1" applyNumberFormat="1" applyFont="1" applyFill="1" applyBorder="1" applyAlignment="1">
      <alignment horizontal="left" vertical="top"/>
    </xf>
    <xf numFmtId="0" fontId="6" fillId="0" borderId="2" xfId="0" applyFont="1" applyBorder="1"/>
    <xf numFmtId="0" fontId="6" fillId="0" borderId="23" xfId="0" applyFont="1" applyBorder="1" applyAlignment="1">
      <alignment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 applyAlignment="1">
      <alignment wrapText="1"/>
    </xf>
    <xf numFmtId="3" fontId="6" fillId="0" borderId="14" xfId="0" applyNumberFormat="1" applyFont="1" applyBorder="1"/>
    <xf numFmtId="3" fontId="6" fillId="9" borderId="27" xfId="0" applyNumberFormat="1" applyFont="1" applyFill="1" applyBorder="1"/>
    <xf numFmtId="164" fontId="6" fillId="9" borderId="6" xfId="1" applyNumberFormat="1" applyFont="1" applyFill="1" applyBorder="1" applyAlignment="1">
      <alignment horizontal="left" vertical="top"/>
    </xf>
    <xf numFmtId="164" fontId="6" fillId="9" borderId="7" xfId="1" applyNumberFormat="1" applyFont="1" applyFill="1" applyBorder="1" applyAlignment="1">
      <alignment horizontal="left" vertical="top"/>
    </xf>
    <xf numFmtId="3" fontId="6" fillId="0" borderId="15" xfId="1" applyNumberFormat="1" applyFont="1" applyFill="1" applyBorder="1" applyAlignment="1">
      <alignment horizontal="left" vertical="top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6" fillId="9" borderId="14" xfId="0" applyNumberFormat="1" applyFont="1" applyFill="1" applyBorder="1"/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left" vertical="top"/>
    </xf>
    <xf numFmtId="164" fontId="6" fillId="9" borderId="13" xfId="1" applyNumberFormat="1" applyFont="1" applyFill="1" applyBorder="1" applyAlignment="1">
      <alignment horizontal="left" vertical="top"/>
    </xf>
    <xf numFmtId="3" fontId="6" fillId="9" borderId="4" xfId="0" applyNumberFormat="1" applyFont="1" applyFill="1" applyBorder="1"/>
    <xf numFmtId="3" fontId="6" fillId="9" borderId="28" xfId="0" applyNumberFormat="1" applyFont="1" applyFill="1" applyBorder="1"/>
    <xf numFmtId="42" fontId="6" fillId="0" borderId="13" xfId="0" applyNumberFormat="1" applyFont="1" applyBorder="1"/>
    <xf numFmtId="165" fontId="6" fillId="0" borderId="16" xfId="0" applyNumberFormat="1" applyFont="1" applyBorder="1"/>
    <xf numFmtId="165" fontId="6" fillId="0" borderId="13" xfId="0" applyNumberFormat="1" applyFont="1" applyBorder="1"/>
    <xf numFmtId="165" fontId="6" fillId="0" borderId="11" xfId="1" applyNumberFormat="1" applyFont="1" applyFill="1" applyBorder="1" applyAlignment="1">
      <alignment horizontal="right" vertical="top"/>
    </xf>
    <xf numFmtId="165" fontId="6" fillId="0" borderId="13" xfId="0" applyNumberFormat="1" applyFont="1" applyFill="1" applyBorder="1" applyAlignment="1">
      <alignment horizontal="right" vertical="top"/>
    </xf>
    <xf numFmtId="165" fontId="6" fillId="9" borderId="11" xfId="1" applyNumberFormat="1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3" fontId="6" fillId="0" borderId="5" xfId="0" applyNumberFormat="1" applyFont="1" applyBorder="1"/>
    <xf numFmtId="164" fontId="6" fillId="9" borderId="14" xfId="1" applyNumberFormat="1" applyFont="1" applyFill="1" applyBorder="1" applyAlignment="1">
      <alignment horizontal="left" vertical="top"/>
    </xf>
    <xf numFmtId="3" fontId="6" fillId="9" borderId="22" xfId="0" applyNumberFormat="1" applyFont="1" applyFill="1" applyBorder="1"/>
    <xf numFmtId="165" fontId="6" fillId="9" borderId="13" xfId="1" applyNumberFormat="1" applyFont="1" applyFill="1" applyBorder="1" applyAlignment="1">
      <alignment horizontal="right" vertical="top"/>
    </xf>
    <xf numFmtId="164" fontId="6" fillId="9" borderId="11" xfId="1" applyNumberFormat="1" applyFont="1" applyFill="1" applyBorder="1" applyAlignment="1">
      <alignment horizontal="left" vertical="top"/>
    </xf>
    <xf numFmtId="3" fontId="6" fillId="0" borderId="15" xfId="0" applyNumberFormat="1" applyFont="1" applyBorder="1" applyAlignment="1">
      <alignment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3" fontId="6" fillId="9" borderId="29" xfId="0" applyNumberFormat="1" applyFont="1" applyFill="1" applyBorder="1"/>
    <xf numFmtId="3" fontId="6" fillId="0" borderId="15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1" fontId="6" fillId="0" borderId="15" xfId="1" applyNumberFormat="1" applyFont="1" applyFill="1" applyBorder="1" applyAlignment="1">
      <alignment horizontal="right"/>
    </xf>
    <xf numFmtId="166" fontId="6" fillId="0" borderId="15" xfId="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164" fontId="6" fillId="9" borderId="0" xfId="1" applyNumberFormat="1" applyFont="1" applyFill="1" applyBorder="1" applyAlignment="1">
      <alignment horizontal="left" vertical="top"/>
    </xf>
    <xf numFmtId="0" fontId="6" fillId="0" borderId="24" xfId="0" quotePrefix="1" applyFont="1" applyBorder="1"/>
    <xf numFmtId="0" fontId="12" fillId="0" borderId="19" xfId="0" quotePrefix="1" applyFont="1" applyBorder="1" applyAlignment="1">
      <alignment horizontal="center" wrapText="1"/>
    </xf>
    <xf numFmtId="164" fontId="6" fillId="5" borderId="0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164" fontId="9" fillId="3" borderId="17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11" fillId="5" borderId="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11" fillId="5" borderId="4" xfId="0" applyFont="1" applyFill="1" applyBorder="1" applyAlignment="1">
      <alignment horizontal="center" vertical="top"/>
    </xf>
    <xf numFmtId="164" fontId="9" fillId="9" borderId="0" xfId="0" applyNumberFormat="1" applyFont="1" applyFill="1" applyBorder="1" applyAlignment="1">
      <alignment horizontal="center" vertical="top"/>
    </xf>
    <xf numFmtId="164" fontId="9" fillId="9" borderId="1" xfId="0" applyNumberFormat="1" applyFont="1" applyFill="1" applyBorder="1" applyAlignment="1">
      <alignment horizontal="center" vertical="top"/>
    </xf>
    <xf numFmtId="164" fontId="9" fillId="9" borderId="12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 wrapText="1"/>
    </xf>
    <xf numFmtId="164" fontId="9" fillId="3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1" fontId="9" fillId="0" borderId="8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64" fontId="9" fillId="3" borderId="12" xfId="0" applyNumberFormat="1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 wrapText="1"/>
    </xf>
  </cellXfs>
  <cellStyles count="3">
    <cellStyle name="Comma" xfId="2" builtinId="3"/>
    <cellStyle name="Currency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0"/>
  <sheetViews>
    <sheetView tabSelected="1" zoomScale="70" zoomScaleNormal="70" zoomScalePageLayoutView="40" workbookViewId="0">
      <selection sqref="A1:K1"/>
    </sheetView>
  </sheetViews>
  <sheetFormatPr defaultColWidth="9.33203125" defaultRowHeight="12.75" x14ac:dyDescent="0.2"/>
  <cols>
    <col min="1" max="1" width="10.5" style="1" customWidth="1"/>
    <col min="2" max="2" width="24.83203125" style="1" customWidth="1"/>
    <col min="3" max="3" width="19.83203125" style="1" bestFit="1" customWidth="1"/>
    <col min="4" max="4" width="10.5" style="1" customWidth="1"/>
    <col min="5" max="5" width="24.83203125" style="1" customWidth="1"/>
    <col min="6" max="6" width="22.1640625" style="1" bestFit="1" customWidth="1"/>
    <col min="7" max="7" width="20.6640625" style="1" bestFit="1" customWidth="1"/>
    <col min="8" max="8" width="10.5" style="1" customWidth="1"/>
    <col min="9" max="9" width="24.83203125" style="1" customWidth="1"/>
    <col min="10" max="11" width="17.83203125" style="1" customWidth="1"/>
    <col min="12" max="15" width="9.33203125" style="1"/>
    <col min="16" max="16" width="13.5" style="1" bestFit="1" customWidth="1"/>
    <col min="17" max="18" width="9.33203125" style="1"/>
    <col min="19" max="19" width="13.5" style="1" bestFit="1" customWidth="1"/>
    <col min="20" max="16384" width="9.33203125" style="1"/>
  </cols>
  <sheetData>
    <row r="1" spans="1:11" ht="30.75" thickBot="1" x14ac:dyDescent="0.25">
      <c r="A1" s="147" t="s">
        <v>151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ht="21" thickBot="1" x14ac:dyDescent="0.25">
      <c r="A2" s="130" t="s">
        <v>22</v>
      </c>
      <c r="B2" s="131"/>
      <c r="C2" s="131"/>
      <c r="D2" s="150"/>
      <c r="E2" s="150"/>
      <c r="F2" s="150"/>
      <c r="G2" s="150"/>
      <c r="H2" s="131"/>
      <c r="I2" s="131"/>
      <c r="J2" s="131"/>
      <c r="K2" s="132"/>
    </row>
    <row r="3" spans="1:11" ht="39.950000000000003" customHeight="1" thickBot="1" x14ac:dyDescent="0.25">
      <c r="A3" s="133" t="s">
        <v>0</v>
      </c>
      <c r="B3" s="134"/>
      <c r="C3" s="134"/>
      <c r="D3" s="133" t="s">
        <v>1</v>
      </c>
      <c r="E3" s="135"/>
      <c r="F3" s="135"/>
      <c r="G3" s="136"/>
      <c r="H3" s="133" t="s">
        <v>8</v>
      </c>
      <c r="I3" s="135"/>
      <c r="J3" s="135"/>
      <c r="K3" s="136"/>
    </row>
    <row r="4" spans="1:11" ht="39.950000000000003" customHeight="1" thickBot="1" x14ac:dyDescent="0.25">
      <c r="A4" s="2" t="s">
        <v>2</v>
      </c>
      <c r="B4" s="3" t="s">
        <v>3</v>
      </c>
      <c r="C4" s="4" t="s">
        <v>5</v>
      </c>
      <c r="D4" s="5" t="s">
        <v>2</v>
      </c>
      <c r="E4" s="5" t="s">
        <v>3</v>
      </c>
      <c r="F4" s="6" t="s">
        <v>4</v>
      </c>
      <c r="G4" s="61" t="s">
        <v>154</v>
      </c>
      <c r="H4" s="5" t="s">
        <v>2</v>
      </c>
      <c r="I4" s="5" t="s">
        <v>3</v>
      </c>
      <c r="J4" s="6" t="s">
        <v>4</v>
      </c>
      <c r="K4" s="61" t="s">
        <v>154</v>
      </c>
    </row>
    <row r="5" spans="1:11" ht="60" x14ac:dyDescent="0.2">
      <c r="A5" s="137" t="s">
        <v>6</v>
      </c>
      <c r="B5" s="138"/>
      <c r="C5" s="138"/>
      <c r="D5" s="100">
        <v>4295</v>
      </c>
      <c r="E5" s="56" t="s">
        <v>143</v>
      </c>
      <c r="F5" s="94">
        <v>29000000</v>
      </c>
      <c r="G5" s="62">
        <v>0</v>
      </c>
      <c r="H5" s="7"/>
      <c r="I5" s="8"/>
      <c r="J5" s="9"/>
      <c r="K5" s="95"/>
    </row>
    <row r="6" spans="1:11" ht="60" x14ac:dyDescent="0.2">
      <c r="A6" s="40" t="s">
        <v>20</v>
      </c>
      <c r="B6" s="11" t="s">
        <v>21</v>
      </c>
      <c r="C6" s="12">
        <v>74029892</v>
      </c>
      <c r="D6" s="101">
        <v>4297</v>
      </c>
      <c r="E6" s="57" t="s">
        <v>54</v>
      </c>
      <c r="F6" s="94">
        <v>15000000</v>
      </c>
      <c r="G6" s="62">
        <v>0</v>
      </c>
      <c r="H6" s="10"/>
      <c r="I6" s="13"/>
      <c r="J6" s="14"/>
      <c r="K6" s="63"/>
    </row>
    <row r="7" spans="1:11" ht="45.75" thickBot="1" x14ac:dyDescent="0.25">
      <c r="A7" s="10"/>
      <c r="B7" s="11"/>
      <c r="C7" s="15"/>
      <c r="D7" s="101">
        <v>4925</v>
      </c>
      <c r="E7" s="57" t="s">
        <v>57</v>
      </c>
      <c r="F7" s="94">
        <v>3018744</v>
      </c>
      <c r="G7" s="62">
        <v>838787</v>
      </c>
      <c r="H7" s="10"/>
      <c r="I7" s="13"/>
      <c r="J7" s="14"/>
      <c r="K7" s="63"/>
    </row>
    <row r="8" spans="1:11" ht="15.75" x14ac:dyDescent="0.2">
      <c r="A8" s="143" t="s">
        <v>7</v>
      </c>
      <c r="B8" s="119"/>
      <c r="C8" s="12">
        <f>SUM(C6:C7)</f>
        <v>74029892</v>
      </c>
      <c r="D8" s="10"/>
      <c r="E8" s="13"/>
      <c r="F8" s="74"/>
      <c r="G8" s="63"/>
      <c r="H8" s="10"/>
      <c r="I8" s="13"/>
      <c r="J8" s="14"/>
      <c r="K8" s="63"/>
    </row>
    <row r="9" spans="1:11" ht="45" x14ac:dyDescent="0.2">
      <c r="A9" s="113"/>
      <c r="B9" s="112"/>
      <c r="C9" s="12"/>
      <c r="D9" s="10">
        <v>4901</v>
      </c>
      <c r="E9" s="93" t="s">
        <v>148</v>
      </c>
      <c r="F9" s="103">
        <v>464111</v>
      </c>
      <c r="G9" s="62">
        <v>5756945.0999999996</v>
      </c>
      <c r="H9" s="10"/>
      <c r="I9" s="13"/>
      <c r="J9" s="14"/>
      <c r="K9" s="63"/>
    </row>
    <row r="10" spans="1:11" ht="15.75" x14ac:dyDescent="0.2">
      <c r="A10" s="113"/>
      <c r="B10" s="112"/>
      <c r="C10" s="12"/>
      <c r="D10" s="10"/>
      <c r="E10" s="11"/>
      <c r="F10" s="74"/>
      <c r="G10" s="114"/>
      <c r="H10" s="10"/>
      <c r="I10" s="13"/>
      <c r="J10" s="14"/>
      <c r="K10" s="63"/>
    </row>
    <row r="11" spans="1:11" ht="45" x14ac:dyDescent="0.2">
      <c r="A11" s="16"/>
      <c r="B11" s="11"/>
      <c r="C11" s="11"/>
      <c r="D11" s="10">
        <v>4903</v>
      </c>
      <c r="E11" s="93" t="s">
        <v>140</v>
      </c>
      <c r="F11" s="103">
        <v>33154234</v>
      </c>
      <c r="G11" s="102">
        <v>13486900.16</v>
      </c>
      <c r="H11" s="10"/>
      <c r="I11" s="13"/>
      <c r="J11" s="14"/>
      <c r="K11" s="63"/>
    </row>
    <row r="12" spans="1:11" ht="15" x14ac:dyDescent="0.2">
      <c r="A12" s="137" t="s">
        <v>152</v>
      </c>
      <c r="B12" s="138"/>
      <c r="C12" s="138"/>
      <c r="D12" s="10"/>
      <c r="E12" s="11"/>
      <c r="F12" s="14"/>
      <c r="G12" s="63"/>
      <c r="H12" s="10"/>
      <c r="I12" s="13"/>
      <c r="J12" s="14"/>
      <c r="K12" s="63"/>
    </row>
    <row r="13" spans="1:11" ht="45" x14ac:dyDescent="0.2">
      <c r="A13" s="17"/>
      <c r="B13" s="11"/>
      <c r="C13" s="12"/>
      <c r="D13" s="10">
        <v>4906</v>
      </c>
      <c r="E13" s="93" t="s">
        <v>141</v>
      </c>
      <c r="F13" s="110">
        <v>0</v>
      </c>
      <c r="G13" s="102">
        <v>2848.25</v>
      </c>
      <c r="H13" s="10"/>
      <c r="I13" s="13"/>
      <c r="J13" s="14"/>
      <c r="K13" s="63"/>
    </row>
    <row r="14" spans="1:11" ht="15" x14ac:dyDescent="0.2">
      <c r="A14" s="17"/>
      <c r="B14" s="11"/>
      <c r="C14" s="12"/>
      <c r="D14" s="10"/>
      <c r="E14" s="93"/>
      <c r="F14" s="14"/>
      <c r="G14" s="63"/>
      <c r="H14" s="10"/>
      <c r="I14" s="13"/>
      <c r="J14" s="14"/>
      <c r="K14" s="63"/>
    </row>
    <row r="15" spans="1:11" ht="30" x14ac:dyDescent="0.2">
      <c r="A15" s="17"/>
      <c r="B15" s="11"/>
      <c r="C15" s="12"/>
      <c r="D15" s="10">
        <v>4908</v>
      </c>
      <c r="E15" s="93" t="s">
        <v>144</v>
      </c>
      <c r="F15" s="111">
        <v>5000000</v>
      </c>
      <c r="G15" s="102">
        <v>1648632.28</v>
      </c>
      <c r="H15" s="10"/>
      <c r="I15" s="13"/>
      <c r="J15" s="14"/>
      <c r="K15" s="63"/>
    </row>
    <row r="16" spans="1:11" ht="15.75" thickBot="1" x14ac:dyDescent="0.25">
      <c r="A16" s="17"/>
      <c r="B16" s="11"/>
      <c r="C16" s="15">
        <f>C8-44953514</f>
        <v>29076378</v>
      </c>
      <c r="D16" s="10"/>
      <c r="E16" s="13"/>
      <c r="F16" s="18"/>
      <c r="G16" s="64"/>
      <c r="H16" s="10"/>
      <c r="I16" s="13"/>
      <c r="J16" s="18"/>
      <c r="K16" s="64"/>
    </row>
    <row r="17" spans="1:11" ht="16.5" thickBot="1" x14ac:dyDescent="0.25">
      <c r="A17" s="144" t="s">
        <v>7</v>
      </c>
      <c r="B17" s="145"/>
      <c r="C17" s="15">
        <f>SUM(C13:C16)</f>
        <v>29076378</v>
      </c>
      <c r="D17" s="144" t="s">
        <v>7</v>
      </c>
      <c r="E17" s="146"/>
      <c r="F17" s="18">
        <f>SUM(F5:F16)</f>
        <v>85637089</v>
      </c>
      <c r="G17" s="64">
        <f>SUM(G5:G16)</f>
        <v>21734112.789999999</v>
      </c>
      <c r="H17" s="144" t="s">
        <v>7</v>
      </c>
      <c r="I17" s="146"/>
      <c r="J17" s="18">
        <f>SUM(J5:J16)</f>
        <v>0</v>
      </c>
      <c r="K17" s="64">
        <f>SUM(K5:K16)</f>
        <v>0</v>
      </c>
    </row>
    <row r="18" spans="1:11" ht="37.15" customHeight="1" thickBot="1" x14ac:dyDescent="0.25">
      <c r="A18" s="16"/>
      <c r="B18" s="11"/>
      <c r="C18" s="11"/>
      <c r="D18" s="133" t="s">
        <v>9</v>
      </c>
      <c r="E18" s="135"/>
      <c r="F18" s="135"/>
      <c r="G18" s="136"/>
      <c r="H18" s="11"/>
      <c r="I18" s="11"/>
      <c r="J18" s="11"/>
      <c r="K18" s="13"/>
    </row>
    <row r="19" spans="1:11" ht="39.6" customHeight="1" thickBot="1" x14ac:dyDescent="0.25">
      <c r="A19" s="16"/>
      <c r="B19" s="11"/>
      <c r="C19" s="11"/>
      <c r="D19" s="5" t="s">
        <v>2</v>
      </c>
      <c r="E19" s="55" t="s">
        <v>3</v>
      </c>
      <c r="F19" s="58" t="s">
        <v>4</v>
      </c>
      <c r="G19" s="61" t="s">
        <v>154</v>
      </c>
      <c r="H19" s="11"/>
      <c r="I19" s="11"/>
      <c r="J19" s="11"/>
      <c r="K19" s="13"/>
    </row>
    <row r="20" spans="1:11" ht="60" x14ac:dyDescent="0.2">
      <c r="A20" s="16"/>
      <c r="B20" s="11"/>
      <c r="C20" s="11"/>
      <c r="D20" s="116" t="s">
        <v>155</v>
      </c>
      <c r="E20" s="49" t="s">
        <v>142</v>
      </c>
      <c r="F20" s="99">
        <v>0</v>
      </c>
      <c r="G20" s="77">
        <v>5756945.0999999996</v>
      </c>
      <c r="H20" s="11"/>
      <c r="I20" s="11"/>
      <c r="J20" s="11"/>
      <c r="K20" s="13"/>
    </row>
    <row r="21" spans="1:11" ht="45" x14ac:dyDescent="0.2">
      <c r="A21" s="16"/>
      <c r="B21" s="11"/>
      <c r="C21" s="11"/>
      <c r="D21" s="54">
        <v>4296</v>
      </c>
      <c r="E21" s="57" t="s">
        <v>53</v>
      </c>
      <c r="F21" s="94">
        <v>47580116</v>
      </c>
      <c r="G21" s="62">
        <v>3602524.4</v>
      </c>
      <c r="H21" s="11"/>
      <c r="I21" s="11"/>
      <c r="J21" s="11"/>
      <c r="K21" s="13"/>
    </row>
    <row r="22" spans="1:11" ht="51.6" customHeight="1" x14ac:dyDescent="0.2">
      <c r="A22" s="16"/>
      <c r="B22" s="11"/>
      <c r="C22" s="11"/>
      <c r="D22" s="54">
        <v>4921</v>
      </c>
      <c r="E22" s="57" t="s">
        <v>55</v>
      </c>
      <c r="F22" s="94">
        <v>324945</v>
      </c>
      <c r="G22" s="62">
        <v>728074.93</v>
      </c>
      <c r="H22" s="11"/>
      <c r="I22" s="11"/>
      <c r="J22" s="11"/>
      <c r="K22" s="13"/>
    </row>
    <row r="23" spans="1:11" ht="49.15" customHeight="1" x14ac:dyDescent="0.2">
      <c r="A23" s="16"/>
      <c r="B23" s="11"/>
      <c r="C23" s="11"/>
      <c r="D23" s="54">
        <v>4922</v>
      </c>
      <c r="E23" s="57" t="s">
        <v>56</v>
      </c>
      <c r="F23" s="94">
        <v>828349</v>
      </c>
      <c r="G23" s="62">
        <v>1582398.47</v>
      </c>
      <c r="H23" s="11"/>
      <c r="I23" s="11"/>
      <c r="J23" s="11"/>
      <c r="K23" s="13"/>
    </row>
    <row r="24" spans="1:11" ht="53.45" customHeight="1" x14ac:dyDescent="0.2">
      <c r="A24" s="16"/>
      <c r="B24" s="11"/>
      <c r="C24" s="11"/>
      <c r="D24" s="54">
        <v>4927</v>
      </c>
      <c r="E24" s="57" t="s">
        <v>58</v>
      </c>
      <c r="F24" s="94">
        <v>11099509</v>
      </c>
      <c r="G24" s="62">
        <v>1031701.49</v>
      </c>
      <c r="H24" s="11"/>
      <c r="I24" s="11"/>
      <c r="J24" s="11"/>
      <c r="K24" s="13"/>
    </row>
    <row r="25" spans="1:11" ht="60" x14ac:dyDescent="0.2">
      <c r="A25" s="16"/>
      <c r="B25" s="11"/>
      <c r="C25" s="11"/>
      <c r="D25" s="54">
        <v>4928</v>
      </c>
      <c r="E25" s="57" t="s">
        <v>59</v>
      </c>
      <c r="F25" s="94">
        <v>1332831</v>
      </c>
      <c r="G25" s="62">
        <v>1320858.3</v>
      </c>
      <c r="H25" s="11"/>
      <c r="I25" s="11"/>
      <c r="J25" s="11"/>
      <c r="K25" s="13"/>
    </row>
    <row r="26" spans="1:11" ht="54" customHeight="1" x14ac:dyDescent="0.2">
      <c r="A26" s="16"/>
      <c r="B26" s="11"/>
      <c r="C26" s="11"/>
      <c r="D26" s="54">
        <v>4930</v>
      </c>
      <c r="E26" s="57" t="s">
        <v>60</v>
      </c>
      <c r="F26" s="94">
        <v>626176</v>
      </c>
      <c r="G26" s="62">
        <v>4783.95</v>
      </c>
      <c r="H26" s="11"/>
      <c r="I26" s="11"/>
      <c r="J26" s="11"/>
      <c r="K26" s="13"/>
    </row>
    <row r="27" spans="1:11" ht="39.950000000000003" customHeight="1" x14ac:dyDescent="0.2">
      <c r="A27" s="16"/>
      <c r="B27" s="11"/>
      <c r="C27" s="11"/>
      <c r="D27" s="54">
        <v>4931</v>
      </c>
      <c r="E27" s="57" t="s">
        <v>61</v>
      </c>
      <c r="F27" s="94">
        <v>2367028</v>
      </c>
      <c r="G27" s="62">
        <v>2557010.83</v>
      </c>
      <c r="H27" s="11"/>
      <c r="I27" s="11"/>
      <c r="J27" s="11"/>
      <c r="K27" s="13"/>
    </row>
    <row r="28" spans="1:11" ht="75" x14ac:dyDescent="0.2">
      <c r="A28" s="16"/>
      <c r="B28" s="11"/>
      <c r="C28" s="11"/>
      <c r="D28" s="54" t="s">
        <v>67</v>
      </c>
      <c r="E28" s="53" t="s">
        <v>68</v>
      </c>
      <c r="F28" s="94">
        <v>0</v>
      </c>
      <c r="G28" s="62">
        <v>111323.4</v>
      </c>
      <c r="H28" s="11"/>
      <c r="I28" s="11"/>
      <c r="J28" s="11"/>
      <c r="K28" s="13"/>
    </row>
    <row r="29" spans="1:11" ht="39.950000000000003" customHeight="1" x14ac:dyDescent="0.2">
      <c r="A29" s="16"/>
      <c r="B29" s="11"/>
      <c r="C29" s="11"/>
      <c r="D29" s="54">
        <v>4933</v>
      </c>
      <c r="E29" s="57" t="s">
        <v>62</v>
      </c>
      <c r="F29" s="94">
        <v>40689025</v>
      </c>
      <c r="G29" s="62">
        <v>13376326.83</v>
      </c>
      <c r="H29" s="11"/>
      <c r="I29" s="11"/>
      <c r="J29" s="11"/>
      <c r="K29" s="13"/>
    </row>
    <row r="30" spans="1:11" ht="49.9" customHeight="1" x14ac:dyDescent="0.2">
      <c r="A30" s="16"/>
      <c r="B30" s="11"/>
      <c r="C30" s="11"/>
      <c r="D30" s="54">
        <v>4934</v>
      </c>
      <c r="E30" s="57" t="s">
        <v>63</v>
      </c>
      <c r="F30" s="94">
        <v>45000</v>
      </c>
      <c r="G30" s="62">
        <v>45018.559999999998</v>
      </c>
      <c r="H30" s="11"/>
      <c r="I30" s="11"/>
      <c r="J30" s="11"/>
      <c r="K30" s="13"/>
    </row>
    <row r="31" spans="1:11" ht="60" x14ac:dyDescent="0.2">
      <c r="A31" s="16"/>
      <c r="B31" s="11"/>
      <c r="C31" s="11"/>
      <c r="D31" s="54">
        <v>4935</v>
      </c>
      <c r="E31" s="57" t="s">
        <v>64</v>
      </c>
      <c r="F31" s="94">
        <v>3228000</v>
      </c>
      <c r="G31" s="62">
        <v>3687283.95</v>
      </c>
      <c r="H31" s="11"/>
      <c r="I31" s="11"/>
      <c r="J31" s="11"/>
      <c r="K31" s="13"/>
    </row>
    <row r="32" spans="1:11" ht="51.6" customHeight="1" x14ac:dyDescent="0.2">
      <c r="A32" s="16"/>
      <c r="B32" s="11"/>
      <c r="C32" s="11"/>
      <c r="D32" s="52">
        <v>4942</v>
      </c>
      <c r="E32" s="57" t="s">
        <v>147</v>
      </c>
      <c r="F32" s="94">
        <v>704764</v>
      </c>
      <c r="G32" s="62">
        <v>581232.21</v>
      </c>
      <c r="H32" s="11"/>
      <c r="I32" s="11"/>
      <c r="J32" s="11"/>
      <c r="K32" s="13"/>
    </row>
    <row r="33" spans="1:11" ht="47.45" customHeight="1" thickBot="1" x14ac:dyDescent="0.25">
      <c r="A33" s="16"/>
      <c r="B33" s="11"/>
      <c r="C33" s="11"/>
      <c r="D33" s="52">
        <v>8839</v>
      </c>
      <c r="E33" s="57" t="s">
        <v>65</v>
      </c>
      <c r="F33" s="94">
        <v>8067369</v>
      </c>
      <c r="G33" s="62">
        <v>566785.65</v>
      </c>
      <c r="H33" s="11"/>
      <c r="I33" s="11"/>
      <c r="J33" s="11"/>
      <c r="K33" s="13"/>
    </row>
    <row r="34" spans="1:11" ht="16.5" thickBot="1" x14ac:dyDescent="0.25">
      <c r="A34" s="16"/>
      <c r="B34" s="11"/>
      <c r="C34" s="11"/>
      <c r="D34" s="151" t="s">
        <v>7</v>
      </c>
      <c r="E34" s="152"/>
      <c r="F34" s="59">
        <f>SUM(F20:F33)</f>
        <v>116893112</v>
      </c>
      <c r="G34" s="81">
        <f>SUM(G20:G33)</f>
        <v>34952268.07</v>
      </c>
      <c r="H34" s="11"/>
      <c r="I34" s="11"/>
      <c r="J34" s="11"/>
      <c r="K34" s="13"/>
    </row>
    <row r="35" spans="1:11" ht="15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8"/>
    </row>
    <row r="36" spans="1:11" ht="50.1" customHeight="1" x14ac:dyDescent="0.2">
      <c r="A36" s="16"/>
      <c r="B36" s="11"/>
      <c r="C36" s="11"/>
      <c r="D36" s="142" t="str">
        <f>A2</f>
        <v>West Virginia Higher Education Policy Commission</v>
      </c>
      <c r="E36" s="142"/>
      <c r="F36" s="23" t="s">
        <v>10</v>
      </c>
      <c r="G36" s="140" t="s">
        <v>153</v>
      </c>
      <c r="H36" s="140"/>
      <c r="I36" s="11"/>
      <c r="J36" s="11"/>
      <c r="K36" s="13"/>
    </row>
    <row r="37" spans="1:11" ht="15.75" x14ac:dyDescent="0.2">
      <c r="A37" s="16"/>
      <c r="B37" s="11"/>
      <c r="C37" s="11"/>
      <c r="D37" s="118" t="s">
        <v>13</v>
      </c>
      <c r="E37" s="118"/>
      <c r="F37" s="24">
        <f>C8</f>
        <v>74029892</v>
      </c>
      <c r="G37" s="127">
        <f>C17</f>
        <v>29076378</v>
      </c>
      <c r="H37" s="127"/>
      <c r="I37" s="11"/>
      <c r="J37" s="11"/>
      <c r="K37" s="13"/>
    </row>
    <row r="38" spans="1:11" ht="15.75" x14ac:dyDescent="0.2">
      <c r="A38" s="16"/>
      <c r="B38" s="11"/>
      <c r="C38" s="11"/>
      <c r="D38" s="118" t="s">
        <v>14</v>
      </c>
      <c r="E38" s="118"/>
      <c r="F38" s="25"/>
      <c r="G38" s="127">
        <f>C18</f>
        <v>0</v>
      </c>
      <c r="H38" s="127"/>
      <c r="I38" s="11"/>
      <c r="J38" s="11"/>
      <c r="K38" s="13"/>
    </row>
    <row r="39" spans="1:11" ht="15.75" x14ac:dyDescent="0.2">
      <c r="A39" s="16"/>
      <c r="B39" s="11"/>
      <c r="C39" s="11"/>
      <c r="D39" s="11"/>
      <c r="E39" s="26" t="s">
        <v>11</v>
      </c>
      <c r="F39" s="24">
        <f>F17</f>
        <v>85637089</v>
      </c>
      <c r="G39" s="127">
        <f>G17</f>
        <v>21734112.789999999</v>
      </c>
      <c r="H39" s="127"/>
      <c r="I39" s="11"/>
      <c r="J39" s="11"/>
      <c r="K39" s="13"/>
    </row>
    <row r="40" spans="1:11" ht="15.75" x14ac:dyDescent="0.2">
      <c r="A40" s="16"/>
      <c r="B40" s="11"/>
      <c r="C40" s="11"/>
      <c r="D40" s="25"/>
      <c r="E40" s="25" t="s">
        <v>12</v>
      </c>
      <c r="F40" s="24">
        <f>F34</f>
        <v>116893112</v>
      </c>
      <c r="G40" s="127">
        <f>G34</f>
        <v>34952268.07</v>
      </c>
      <c r="H40" s="127"/>
      <c r="I40" s="11"/>
      <c r="J40" s="11"/>
      <c r="K40" s="13"/>
    </row>
    <row r="41" spans="1:11" ht="16.5" thickBot="1" x14ac:dyDescent="0.25">
      <c r="A41" s="16"/>
      <c r="B41" s="11"/>
      <c r="C41" s="11"/>
      <c r="D41" s="118" t="s">
        <v>15</v>
      </c>
      <c r="E41" s="118"/>
      <c r="F41" s="27">
        <f>J17</f>
        <v>0</v>
      </c>
      <c r="G41" s="128" t="s">
        <v>69</v>
      </c>
      <c r="H41" s="128"/>
      <c r="I41" s="11"/>
      <c r="J41" s="11"/>
      <c r="K41" s="13"/>
    </row>
    <row r="42" spans="1:11" ht="16.5" thickBot="1" x14ac:dyDescent="0.25">
      <c r="A42" s="16"/>
      <c r="B42" s="11"/>
      <c r="C42" s="11"/>
      <c r="D42" s="119" t="s">
        <v>16</v>
      </c>
      <c r="E42" s="119"/>
      <c r="F42" s="28">
        <f>SUM(F37,F39:F41)</f>
        <v>276560093</v>
      </c>
      <c r="G42" s="129">
        <f>SUM(G37:H41)</f>
        <v>85762758.859999999</v>
      </c>
      <c r="H42" s="129"/>
      <c r="I42" s="11"/>
      <c r="J42" s="11"/>
      <c r="K42" s="13"/>
    </row>
    <row r="43" spans="1:11" ht="15.75" thickTop="1" x14ac:dyDescent="0.2">
      <c r="A43" s="16"/>
      <c r="B43" s="11"/>
      <c r="C43" s="11"/>
      <c r="D43" s="11"/>
      <c r="E43" s="11"/>
      <c r="F43" s="11"/>
      <c r="G43" s="11"/>
      <c r="H43" s="11"/>
      <c r="I43" s="11"/>
      <c r="J43" s="11"/>
      <c r="K43" s="13"/>
    </row>
    <row r="44" spans="1:11" ht="15.75" thickBot="1" x14ac:dyDescent="0.2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1"/>
    </row>
    <row r="45" spans="1:11" ht="21" thickBot="1" x14ac:dyDescent="0.25">
      <c r="A45" s="130" t="s">
        <v>23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2"/>
    </row>
    <row r="46" spans="1:11" ht="39.950000000000003" customHeight="1" thickBot="1" x14ac:dyDescent="0.25">
      <c r="A46" s="133" t="s">
        <v>0</v>
      </c>
      <c r="B46" s="134"/>
      <c r="C46" s="134"/>
      <c r="D46" s="133" t="s">
        <v>1</v>
      </c>
      <c r="E46" s="135"/>
      <c r="F46" s="135"/>
      <c r="G46" s="136"/>
      <c r="H46" s="133" t="s">
        <v>8</v>
      </c>
      <c r="I46" s="135"/>
      <c r="J46" s="135"/>
      <c r="K46" s="136"/>
    </row>
    <row r="47" spans="1:11" ht="39.950000000000003" customHeight="1" thickBot="1" x14ac:dyDescent="0.25">
      <c r="A47" s="2" t="s">
        <v>2</v>
      </c>
      <c r="B47" s="3" t="s">
        <v>3</v>
      </c>
      <c r="C47" s="4" t="s">
        <v>5</v>
      </c>
      <c r="D47" s="5" t="s">
        <v>2</v>
      </c>
      <c r="E47" s="5" t="s">
        <v>3</v>
      </c>
      <c r="F47" s="6" t="s">
        <v>4</v>
      </c>
      <c r="G47" s="61" t="s">
        <v>154</v>
      </c>
      <c r="H47" s="5" t="s">
        <v>2</v>
      </c>
      <c r="I47" s="5" t="s">
        <v>3</v>
      </c>
      <c r="J47" s="6" t="s">
        <v>4</v>
      </c>
      <c r="K47" s="61" t="s">
        <v>154</v>
      </c>
    </row>
    <row r="48" spans="1:11" ht="15" x14ac:dyDescent="0.2">
      <c r="A48" s="137" t="s">
        <v>6</v>
      </c>
      <c r="B48" s="138"/>
      <c r="C48" s="139"/>
      <c r="D48" s="7"/>
      <c r="E48" s="8"/>
      <c r="F48" s="9"/>
      <c r="G48" s="95"/>
      <c r="H48" s="7"/>
      <c r="I48" s="8"/>
      <c r="J48" s="9"/>
      <c r="K48" s="95"/>
    </row>
    <row r="49" spans="1:11" ht="15" x14ac:dyDescent="0.2">
      <c r="A49" s="40" t="s">
        <v>25</v>
      </c>
      <c r="B49" s="11" t="s">
        <v>24</v>
      </c>
      <c r="C49" s="12">
        <v>1747826</v>
      </c>
      <c r="D49" s="10"/>
      <c r="E49" s="13"/>
      <c r="F49" s="14"/>
      <c r="G49" s="63"/>
      <c r="H49" s="10"/>
      <c r="I49" s="13"/>
      <c r="J49" s="14"/>
      <c r="K49" s="63"/>
    </row>
    <row r="50" spans="1:11" ht="15.75" thickBot="1" x14ac:dyDescent="0.25">
      <c r="A50" s="10"/>
      <c r="B50" s="11"/>
      <c r="C50" s="15"/>
      <c r="D50" s="10"/>
      <c r="E50" s="13"/>
      <c r="F50" s="14"/>
      <c r="G50" s="63"/>
      <c r="H50" s="10"/>
      <c r="I50" s="13"/>
      <c r="J50" s="14"/>
      <c r="K50" s="63"/>
    </row>
    <row r="51" spans="1:11" ht="15.75" x14ac:dyDescent="0.2">
      <c r="A51" s="143" t="s">
        <v>7</v>
      </c>
      <c r="B51" s="119"/>
      <c r="C51" s="12">
        <f>SUM(C49:C50)</f>
        <v>1747826</v>
      </c>
      <c r="D51" s="10"/>
      <c r="E51" s="13"/>
      <c r="F51" s="14"/>
      <c r="G51" s="63"/>
      <c r="H51" s="10"/>
      <c r="I51" s="13"/>
      <c r="J51" s="14"/>
      <c r="K51" s="63"/>
    </row>
    <row r="52" spans="1:11" ht="15" x14ac:dyDescent="0.2">
      <c r="A52" s="16"/>
      <c r="B52" s="11"/>
      <c r="C52" s="11"/>
      <c r="D52" s="10"/>
      <c r="E52" s="13"/>
      <c r="F52" s="14"/>
      <c r="G52" s="63"/>
      <c r="H52" s="10"/>
      <c r="I52" s="13"/>
      <c r="J52" s="14"/>
      <c r="K52" s="63"/>
    </row>
    <row r="53" spans="1:11" ht="15" x14ac:dyDescent="0.2">
      <c r="A53" s="137" t="s">
        <v>152</v>
      </c>
      <c r="B53" s="138"/>
      <c r="C53" s="138"/>
      <c r="D53" s="10"/>
      <c r="E53" s="13"/>
      <c r="F53" s="14"/>
      <c r="G53" s="63"/>
      <c r="H53" s="10"/>
      <c r="I53" s="13"/>
      <c r="J53" s="14"/>
      <c r="K53" s="63"/>
    </row>
    <row r="54" spans="1:11" ht="15" x14ac:dyDescent="0.2">
      <c r="A54" s="17"/>
      <c r="B54" s="11"/>
      <c r="C54" s="12"/>
      <c r="D54" s="10"/>
      <c r="E54" s="13"/>
      <c r="F54" s="14"/>
      <c r="G54" s="63"/>
      <c r="H54" s="10"/>
      <c r="I54" s="13"/>
      <c r="J54" s="14"/>
      <c r="K54" s="63"/>
    </row>
    <row r="55" spans="1:11" ht="15.75" thickBot="1" x14ac:dyDescent="0.25">
      <c r="A55" s="17"/>
      <c r="B55" s="11"/>
      <c r="C55" s="15">
        <f>C49-878019</f>
        <v>869807</v>
      </c>
      <c r="D55" s="10"/>
      <c r="E55" s="13"/>
      <c r="F55" s="18"/>
      <c r="G55" s="64"/>
      <c r="H55" s="10"/>
      <c r="I55" s="13"/>
      <c r="J55" s="18"/>
      <c r="K55" s="64"/>
    </row>
    <row r="56" spans="1:11" ht="16.5" thickBot="1" x14ac:dyDescent="0.25">
      <c r="A56" s="144" t="s">
        <v>7</v>
      </c>
      <c r="B56" s="145"/>
      <c r="C56" s="15">
        <f>SUM(C54:C55)</f>
        <v>869807</v>
      </c>
      <c r="D56" s="144" t="s">
        <v>7</v>
      </c>
      <c r="E56" s="146"/>
      <c r="F56" s="18">
        <f>SUM(F48:F55)</f>
        <v>0</v>
      </c>
      <c r="G56" s="64">
        <f>SUM(G48:G55)</f>
        <v>0</v>
      </c>
      <c r="H56" s="144" t="s">
        <v>7</v>
      </c>
      <c r="I56" s="146"/>
      <c r="J56" s="18">
        <f>SUM(J48:J55)</f>
        <v>0</v>
      </c>
      <c r="K56" s="64">
        <f>SUM(K48:K55)</f>
        <v>0</v>
      </c>
    </row>
    <row r="57" spans="1:11" ht="39.950000000000003" customHeight="1" thickBot="1" x14ac:dyDescent="0.25">
      <c r="A57" s="16"/>
      <c r="B57" s="11"/>
      <c r="C57" s="11"/>
      <c r="D57" s="133" t="s">
        <v>9</v>
      </c>
      <c r="E57" s="135"/>
      <c r="F57" s="135"/>
      <c r="G57" s="136"/>
      <c r="H57" s="11"/>
      <c r="I57" s="11"/>
      <c r="J57" s="11"/>
      <c r="K57" s="13"/>
    </row>
    <row r="58" spans="1:11" ht="30.75" thickBot="1" x14ac:dyDescent="0.25">
      <c r="A58" s="16"/>
      <c r="B58" s="11"/>
      <c r="C58" s="11"/>
      <c r="D58" s="5" t="s">
        <v>2</v>
      </c>
      <c r="E58" s="5" t="s">
        <v>3</v>
      </c>
      <c r="F58" s="58" t="s">
        <v>4</v>
      </c>
      <c r="G58" s="61" t="s">
        <v>154</v>
      </c>
      <c r="H58" s="11"/>
      <c r="I58" s="11"/>
      <c r="J58" s="11"/>
      <c r="K58" s="13"/>
    </row>
    <row r="59" spans="1:11" ht="45" x14ac:dyDescent="0.2">
      <c r="A59" s="16"/>
      <c r="B59" s="11"/>
      <c r="C59" s="11"/>
      <c r="D59" s="51">
        <v>4780</v>
      </c>
      <c r="E59" s="48" t="s">
        <v>66</v>
      </c>
      <c r="F59" s="60">
        <v>16466621</v>
      </c>
      <c r="G59" s="62">
        <v>2847538.81</v>
      </c>
      <c r="H59" s="11"/>
      <c r="I59" s="11"/>
      <c r="J59" s="11"/>
      <c r="K59" s="13"/>
    </row>
    <row r="60" spans="1:11" ht="75.75" thickBot="1" x14ac:dyDescent="0.25">
      <c r="A60" s="16"/>
      <c r="B60" s="11"/>
      <c r="C60" s="11"/>
      <c r="D60" s="52">
        <v>4781</v>
      </c>
      <c r="E60" s="49" t="s">
        <v>156</v>
      </c>
      <c r="F60" s="60">
        <v>0</v>
      </c>
      <c r="G60" s="62">
        <v>18300</v>
      </c>
      <c r="H60" s="11"/>
      <c r="I60" s="11"/>
      <c r="J60" s="11"/>
      <c r="K60" s="13"/>
    </row>
    <row r="61" spans="1:11" ht="15.75" thickBot="1" x14ac:dyDescent="0.25">
      <c r="A61" s="16"/>
      <c r="B61" s="11"/>
      <c r="C61" s="11"/>
      <c r="D61" s="44" t="s">
        <v>7</v>
      </c>
      <c r="E61" s="34"/>
      <c r="F61" s="47">
        <f>SUM(F59:F60)</f>
        <v>16466621</v>
      </c>
      <c r="G61" s="81">
        <f>SUM(G59:G60)</f>
        <v>2865838.81</v>
      </c>
      <c r="H61" s="11"/>
      <c r="I61" s="11"/>
      <c r="J61" s="11"/>
      <c r="K61" s="13"/>
    </row>
    <row r="62" spans="1:11" ht="15" x14ac:dyDescent="0.2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8"/>
    </row>
    <row r="63" spans="1:11" ht="31.5" x14ac:dyDescent="0.2">
      <c r="A63" s="16"/>
      <c r="B63" s="11"/>
      <c r="C63" s="11"/>
      <c r="D63" s="142" t="str">
        <f>A45</f>
        <v>West Virginia Network for Educational Telecomputing</v>
      </c>
      <c r="E63" s="142"/>
      <c r="F63" s="23" t="s">
        <v>10</v>
      </c>
      <c r="G63" s="140" t="s">
        <v>153</v>
      </c>
      <c r="H63" s="140"/>
      <c r="I63" s="11"/>
      <c r="J63" s="11"/>
      <c r="K63" s="13"/>
    </row>
    <row r="64" spans="1:11" ht="15.75" x14ac:dyDescent="0.2">
      <c r="A64" s="16"/>
      <c r="B64" s="11"/>
      <c r="C64" s="11"/>
      <c r="D64" s="118" t="s">
        <v>13</v>
      </c>
      <c r="E64" s="118"/>
      <c r="F64" s="24">
        <f>C51</f>
        <v>1747826</v>
      </c>
      <c r="G64" s="127">
        <f>C56</f>
        <v>869807</v>
      </c>
      <c r="H64" s="127"/>
      <c r="I64" s="11"/>
      <c r="J64" s="11"/>
      <c r="K64" s="13"/>
    </row>
    <row r="65" spans="1:11" ht="15.75" x14ac:dyDescent="0.2">
      <c r="A65" s="16"/>
      <c r="B65" s="11"/>
      <c r="C65" s="11"/>
      <c r="D65" s="118" t="s">
        <v>14</v>
      </c>
      <c r="E65" s="118"/>
      <c r="F65" s="25"/>
      <c r="G65" s="127"/>
      <c r="H65" s="127"/>
      <c r="I65" s="11"/>
      <c r="J65" s="11"/>
      <c r="K65" s="13"/>
    </row>
    <row r="66" spans="1:11" ht="15.75" x14ac:dyDescent="0.2">
      <c r="A66" s="16"/>
      <c r="B66" s="11"/>
      <c r="C66" s="11"/>
      <c r="D66" s="11"/>
      <c r="E66" s="26" t="s">
        <v>11</v>
      </c>
      <c r="F66" s="24">
        <f>F56</f>
        <v>0</v>
      </c>
      <c r="G66" s="127">
        <f>G56</f>
        <v>0</v>
      </c>
      <c r="H66" s="127"/>
      <c r="I66" s="11"/>
      <c r="J66" s="11"/>
      <c r="K66" s="13"/>
    </row>
    <row r="67" spans="1:11" ht="15.75" x14ac:dyDescent="0.2">
      <c r="A67" s="16"/>
      <c r="B67" s="11"/>
      <c r="C67" s="11"/>
      <c r="D67" s="25"/>
      <c r="E67" s="25" t="s">
        <v>12</v>
      </c>
      <c r="F67" s="24">
        <f>F61</f>
        <v>16466621</v>
      </c>
      <c r="G67" s="127">
        <f>G61</f>
        <v>2865838.81</v>
      </c>
      <c r="H67" s="127"/>
      <c r="I67" s="11"/>
      <c r="J67" s="11"/>
      <c r="K67" s="13"/>
    </row>
    <row r="68" spans="1:11" ht="16.5" thickBot="1" x14ac:dyDescent="0.25">
      <c r="A68" s="16"/>
      <c r="B68" s="11"/>
      <c r="C68" s="11"/>
      <c r="D68" s="118" t="s">
        <v>15</v>
      </c>
      <c r="E68" s="118"/>
      <c r="F68" s="27">
        <f>J56</f>
        <v>0</v>
      </c>
      <c r="G68" s="128">
        <f>K56</f>
        <v>0</v>
      </c>
      <c r="H68" s="128"/>
      <c r="I68" s="11"/>
      <c r="J68" s="11"/>
      <c r="K68" s="13"/>
    </row>
    <row r="69" spans="1:11" ht="16.5" thickBot="1" x14ac:dyDescent="0.25">
      <c r="A69" s="16"/>
      <c r="B69" s="11"/>
      <c r="C69" s="11"/>
      <c r="D69" s="119" t="s">
        <v>16</v>
      </c>
      <c r="E69" s="119"/>
      <c r="F69" s="28">
        <f>SUM(F64,F66:F68)</f>
        <v>18214447</v>
      </c>
      <c r="G69" s="129">
        <f>SUM(G64,G66:G68)</f>
        <v>3735645.81</v>
      </c>
      <c r="H69" s="129"/>
      <c r="I69" s="11"/>
      <c r="J69" s="11"/>
      <c r="K69" s="13"/>
    </row>
    <row r="70" spans="1:11" ht="15.75" thickTop="1" x14ac:dyDescent="0.2">
      <c r="A70" s="16"/>
      <c r="B70" s="11"/>
      <c r="C70" s="11"/>
      <c r="D70" s="11"/>
      <c r="E70" s="11"/>
      <c r="F70" s="11"/>
      <c r="G70" s="11"/>
      <c r="H70" s="11"/>
      <c r="I70" s="11"/>
      <c r="J70" s="11"/>
      <c r="K70" s="13"/>
    </row>
    <row r="71" spans="1:11" ht="15.75" thickBot="1" x14ac:dyDescent="0.25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1"/>
    </row>
    <row r="72" spans="1:11" ht="21" thickBot="1" x14ac:dyDescent="0.25">
      <c r="A72" s="130" t="s">
        <v>28</v>
      </c>
      <c r="B72" s="131"/>
      <c r="C72" s="131"/>
      <c r="D72" s="131"/>
      <c r="E72" s="131"/>
      <c r="F72" s="131"/>
      <c r="G72" s="131"/>
      <c r="H72" s="131"/>
      <c r="I72" s="131"/>
      <c r="J72" s="131"/>
      <c r="K72" s="132"/>
    </row>
    <row r="73" spans="1:11" ht="39.950000000000003" customHeight="1" thickBot="1" x14ac:dyDescent="0.25">
      <c r="A73" s="133" t="s">
        <v>0</v>
      </c>
      <c r="B73" s="134"/>
      <c r="C73" s="134"/>
      <c r="D73" s="133" t="s">
        <v>1</v>
      </c>
      <c r="E73" s="135"/>
      <c r="F73" s="135"/>
      <c r="G73" s="136"/>
      <c r="H73" s="133" t="s">
        <v>8</v>
      </c>
      <c r="I73" s="135"/>
      <c r="J73" s="135"/>
      <c r="K73" s="136"/>
    </row>
    <row r="74" spans="1:11" ht="45.75" thickBot="1" x14ac:dyDescent="0.25">
      <c r="A74" s="2" t="s">
        <v>2</v>
      </c>
      <c r="B74" s="3" t="s">
        <v>3</v>
      </c>
      <c r="C74" s="4" t="s">
        <v>5</v>
      </c>
      <c r="D74" s="5" t="s">
        <v>2</v>
      </c>
      <c r="E74" s="5" t="s">
        <v>3</v>
      </c>
      <c r="F74" s="6" t="s">
        <v>4</v>
      </c>
      <c r="G74" s="61" t="s">
        <v>154</v>
      </c>
      <c r="H74" s="5" t="s">
        <v>2</v>
      </c>
      <c r="I74" s="5" t="s">
        <v>3</v>
      </c>
      <c r="J74" s="6" t="s">
        <v>4</v>
      </c>
      <c r="K74" s="61" t="s">
        <v>154</v>
      </c>
    </row>
    <row r="75" spans="1:11" ht="60" x14ac:dyDescent="0.2">
      <c r="A75" s="137" t="s">
        <v>6</v>
      </c>
      <c r="B75" s="138"/>
      <c r="C75" s="139"/>
      <c r="D75" s="67" t="s">
        <v>77</v>
      </c>
      <c r="E75" s="53" t="s">
        <v>78</v>
      </c>
      <c r="F75" s="70">
        <v>3646625</v>
      </c>
      <c r="G75" s="71">
        <v>407656.76</v>
      </c>
      <c r="H75" s="7"/>
      <c r="I75" s="8"/>
      <c r="J75" s="9"/>
      <c r="K75" s="95"/>
    </row>
    <row r="76" spans="1:11" ht="15" x14ac:dyDescent="0.2">
      <c r="A76" s="40" t="s">
        <v>27</v>
      </c>
      <c r="B76" s="11" t="s">
        <v>26</v>
      </c>
      <c r="C76" s="12">
        <v>20946037</v>
      </c>
      <c r="D76" s="10"/>
      <c r="E76" s="11"/>
      <c r="F76" s="74"/>
      <c r="G76" s="72"/>
      <c r="H76" s="10"/>
      <c r="I76" s="13"/>
      <c r="J76" s="14"/>
      <c r="K76" s="63"/>
    </row>
    <row r="77" spans="1:11" ht="75.75" thickBot="1" x14ac:dyDescent="0.25">
      <c r="A77" s="10"/>
      <c r="B77" s="11"/>
      <c r="C77" s="15"/>
      <c r="D77" s="67" t="s">
        <v>75</v>
      </c>
      <c r="E77" s="53" t="s">
        <v>76</v>
      </c>
      <c r="F77" s="75">
        <v>16425647</v>
      </c>
      <c r="G77" s="62">
        <v>721905.92</v>
      </c>
      <c r="H77" s="10"/>
      <c r="I77" s="13"/>
      <c r="J77" s="14"/>
      <c r="K77" s="63"/>
    </row>
    <row r="78" spans="1:11" ht="15.75" x14ac:dyDescent="0.2">
      <c r="A78" s="143" t="s">
        <v>7</v>
      </c>
      <c r="B78" s="119"/>
      <c r="C78" s="12">
        <f>SUM(C76:C77)</f>
        <v>20946037</v>
      </c>
      <c r="D78" s="10"/>
      <c r="E78" s="11"/>
      <c r="F78" s="14"/>
      <c r="G78" s="72"/>
      <c r="H78" s="10"/>
      <c r="I78" s="13"/>
      <c r="J78" s="14"/>
      <c r="K78" s="63"/>
    </row>
    <row r="79" spans="1:11" ht="15" x14ac:dyDescent="0.2">
      <c r="A79" s="16"/>
      <c r="B79" s="11"/>
      <c r="C79" s="11"/>
      <c r="D79" s="10"/>
      <c r="E79" s="11"/>
      <c r="F79" s="14"/>
      <c r="G79" s="72"/>
      <c r="H79" s="10"/>
      <c r="I79" s="13"/>
      <c r="J79" s="14"/>
      <c r="K79" s="63"/>
    </row>
    <row r="80" spans="1:11" ht="15" x14ac:dyDescent="0.2">
      <c r="A80" s="137" t="s">
        <v>152</v>
      </c>
      <c r="B80" s="138"/>
      <c r="C80" s="138"/>
      <c r="D80" s="10"/>
      <c r="E80" s="11"/>
      <c r="F80" s="14"/>
      <c r="G80" s="72"/>
      <c r="H80" s="10"/>
      <c r="I80" s="13"/>
      <c r="J80" s="14"/>
      <c r="K80" s="63"/>
    </row>
    <row r="81" spans="1:11" ht="15" x14ac:dyDescent="0.2">
      <c r="A81" s="17"/>
      <c r="B81" s="11"/>
      <c r="C81" s="12"/>
      <c r="D81" s="10"/>
      <c r="E81" s="11"/>
      <c r="F81" s="14"/>
      <c r="G81" s="72"/>
      <c r="H81" s="10"/>
      <c r="I81" s="13"/>
      <c r="J81" s="14"/>
      <c r="K81" s="63"/>
    </row>
    <row r="82" spans="1:11" ht="15.75" thickBot="1" x14ac:dyDescent="0.25">
      <c r="A82" s="17"/>
      <c r="B82" s="11"/>
      <c r="C82" s="15">
        <f>C76-9909362</f>
        <v>11036675</v>
      </c>
      <c r="D82" s="10"/>
      <c r="E82" s="11"/>
      <c r="F82" s="18"/>
      <c r="G82" s="73"/>
      <c r="H82" s="10"/>
      <c r="I82" s="13"/>
      <c r="J82" s="18"/>
      <c r="K82" s="64"/>
    </row>
    <row r="83" spans="1:11" ht="16.5" thickBot="1" x14ac:dyDescent="0.25">
      <c r="A83" s="144" t="s">
        <v>7</v>
      </c>
      <c r="B83" s="145"/>
      <c r="C83" s="15">
        <f>SUM(C81:C82)</f>
        <v>11036675</v>
      </c>
      <c r="D83" s="144" t="s">
        <v>7</v>
      </c>
      <c r="E83" s="146"/>
      <c r="F83" s="18">
        <f>SUM(F75:F82)</f>
        <v>20072272</v>
      </c>
      <c r="G83" s="64">
        <f>SUM(G75:G82)</f>
        <v>1129562.6800000002</v>
      </c>
      <c r="H83" s="144" t="s">
        <v>7</v>
      </c>
      <c r="I83" s="146"/>
      <c r="J83" s="18">
        <f>SUM(J75:J82)</f>
        <v>0</v>
      </c>
      <c r="K83" s="64">
        <f>SUM(K75:K82)</f>
        <v>0</v>
      </c>
    </row>
    <row r="84" spans="1:11" ht="39.950000000000003" customHeight="1" thickBot="1" x14ac:dyDescent="0.25">
      <c r="A84" s="16"/>
      <c r="B84" s="11"/>
      <c r="C84" s="11"/>
      <c r="D84" s="133" t="s">
        <v>9</v>
      </c>
      <c r="E84" s="135"/>
      <c r="F84" s="135"/>
      <c r="G84" s="136"/>
      <c r="H84" s="11"/>
      <c r="I84" s="11"/>
      <c r="J84" s="11"/>
      <c r="K84" s="13"/>
    </row>
    <row r="85" spans="1:11" ht="30.75" thickBot="1" x14ac:dyDescent="0.25">
      <c r="A85" s="16"/>
      <c r="B85" s="11"/>
      <c r="C85" s="11"/>
      <c r="D85" s="5" t="s">
        <v>2</v>
      </c>
      <c r="E85" s="55" t="s">
        <v>3</v>
      </c>
      <c r="F85" s="6" t="s">
        <v>4</v>
      </c>
      <c r="G85" s="61" t="s">
        <v>154</v>
      </c>
      <c r="H85" s="11"/>
      <c r="I85" s="11"/>
      <c r="J85" s="11"/>
      <c r="K85" s="13"/>
    </row>
    <row r="86" spans="1:11" ht="30.6" customHeight="1" x14ac:dyDescent="0.2">
      <c r="A86" s="16"/>
      <c r="B86" s="11"/>
      <c r="C86" s="11"/>
      <c r="D86" s="65"/>
      <c r="E86" s="66"/>
      <c r="F86" s="75"/>
      <c r="G86" s="77"/>
      <c r="H86" s="11"/>
      <c r="I86" s="11"/>
      <c r="J86" s="11"/>
      <c r="K86" s="13"/>
    </row>
    <row r="87" spans="1:11" ht="15.75" thickBot="1" x14ac:dyDescent="0.25">
      <c r="A87" s="16"/>
      <c r="B87" s="11"/>
      <c r="C87" s="11"/>
      <c r="D87" s="68"/>
      <c r="E87" s="69"/>
      <c r="F87" s="75"/>
      <c r="G87" s="96"/>
      <c r="H87" s="11"/>
      <c r="I87" s="11"/>
      <c r="J87" s="11"/>
      <c r="K87" s="13"/>
    </row>
    <row r="88" spans="1:11" ht="15.75" thickBot="1" x14ac:dyDescent="0.25">
      <c r="A88" s="16"/>
      <c r="B88" s="11"/>
      <c r="C88" s="11"/>
      <c r="D88" s="10" t="s">
        <v>7</v>
      </c>
      <c r="E88" s="11"/>
      <c r="F88" s="84">
        <f>SUM(F86:F87)</f>
        <v>0</v>
      </c>
      <c r="G88" s="64">
        <f>SUM(G86:G87)</f>
        <v>0</v>
      </c>
      <c r="H88" s="11"/>
      <c r="I88" s="11"/>
      <c r="J88" s="11"/>
      <c r="K88" s="13"/>
    </row>
    <row r="89" spans="1:11" ht="15" x14ac:dyDescent="0.2">
      <c r="A89" s="21"/>
      <c r="B89" s="22"/>
      <c r="C89" s="22"/>
      <c r="D89" s="22"/>
      <c r="E89" s="22"/>
      <c r="F89" s="22"/>
      <c r="G89" s="22"/>
      <c r="H89" s="22"/>
      <c r="I89" s="22"/>
      <c r="J89" s="22"/>
      <c r="K89" s="8"/>
    </row>
    <row r="90" spans="1:11" ht="40.5" customHeight="1" x14ac:dyDescent="0.2">
      <c r="A90" s="16"/>
      <c r="B90" s="11"/>
      <c r="C90" s="11"/>
      <c r="D90" s="142" t="str">
        <f>A72</f>
        <v>West Virginia University School of Medicine</v>
      </c>
      <c r="E90" s="142"/>
      <c r="F90" s="36" t="s">
        <v>10</v>
      </c>
      <c r="G90" s="140" t="s">
        <v>153</v>
      </c>
      <c r="H90" s="140"/>
      <c r="I90" s="11"/>
      <c r="J90" s="11"/>
      <c r="K90" s="13"/>
    </row>
    <row r="91" spans="1:11" ht="15.75" x14ac:dyDescent="0.2">
      <c r="A91" s="16"/>
      <c r="B91" s="11"/>
      <c r="C91" s="11"/>
      <c r="D91" s="118" t="s">
        <v>13</v>
      </c>
      <c r="E91" s="118"/>
      <c r="F91" s="24">
        <f>C78</f>
        <v>20946037</v>
      </c>
      <c r="G91" s="127">
        <f>C83</f>
        <v>11036675</v>
      </c>
      <c r="H91" s="127"/>
      <c r="I91" s="11"/>
      <c r="J91" s="11"/>
      <c r="K91" s="13"/>
    </row>
    <row r="92" spans="1:11" ht="15.75" x14ac:dyDescent="0.2">
      <c r="A92" s="16"/>
      <c r="B92" s="11"/>
      <c r="C92" s="11"/>
      <c r="D92" s="118" t="s">
        <v>14</v>
      </c>
      <c r="E92" s="118"/>
      <c r="F92" s="25"/>
      <c r="G92" s="127"/>
      <c r="H92" s="127"/>
      <c r="I92" s="11"/>
      <c r="J92" s="11"/>
      <c r="K92" s="13"/>
    </row>
    <row r="93" spans="1:11" ht="15.75" x14ac:dyDescent="0.2">
      <c r="A93" s="16"/>
      <c r="B93" s="11"/>
      <c r="C93" s="11"/>
      <c r="D93" s="11"/>
      <c r="E93" s="26" t="s">
        <v>11</v>
      </c>
      <c r="F93" s="24">
        <f>F83</f>
        <v>20072272</v>
      </c>
      <c r="G93" s="127">
        <f>G83</f>
        <v>1129562.6800000002</v>
      </c>
      <c r="H93" s="127"/>
      <c r="I93" s="11"/>
      <c r="J93" s="11"/>
      <c r="K93" s="13"/>
    </row>
    <row r="94" spans="1:11" ht="15.75" x14ac:dyDescent="0.2">
      <c r="A94" s="16"/>
      <c r="B94" s="11"/>
      <c r="C94" s="11"/>
      <c r="D94" s="25"/>
      <c r="E94" s="25" t="s">
        <v>12</v>
      </c>
      <c r="F94" s="24">
        <f>F88</f>
        <v>0</v>
      </c>
      <c r="G94" s="127">
        <f>G88</f>
        <v>0</v>
      </c>
      <c r="H94" s="127"/>
      <c r="I94" s="11"/>
      <c r="J94" s="11"/>
      <c r="K94" s="13"/>
    </row>
    <row r="95" spans="1:11" ht="16.5" thickBot="1" x14ac:dyDescent="0.25">
      <c r="A95" s="16"/>
      <c r="B95" s="11"/>
      <c r="C95" s="11"/>
      <c r="D95" s="118" t="s">
        <v>15</v>
      </c>
      <c r="E95" s="118"/>
      <c r="F95" s="27">
        <f>J83</f>
        <v>0</v>
      </c>
      <c r="G95" s="128">
        <f>K83</f>
        <v>0</v>
      </c>
      <c r="H95" s="128"/>
      <c r="I95" s="11"/>
      <c r="J95" s="11"/>
      <c r="K95" s="13"/>
    </row>
    <row r="96" spans="1:11" ht="16.5" thickBot="1" x14ac:dyDescent="0.25">
      <c r="A96" s="16"/>
      <c r="B96" s="11"/>
      <c r="C96" s="11"/>
      <c r="D96" s="119" t="s">
        <v>16</v>
      </c>
      <c r="E96" s="119"/>
      <c r="F96" s="28">
        <f>SUM(F91,F93:F95)</f>
        <v>41018309</v>
      </c>
      <c r="G96" s="129">
        <f>SUM(G91,G93:G95)</f>
        <v>12166237.68</v>
      </c>
      <c r="H96" s="129"/>
      <c r="I96" s="11"/>
      <c r="J96" s="11"/>
      <c r="K96" s="13"/>
    </row>
    <row r="97" spans="1:11" ht="15.75" thickTop="1" x14ac:dyDescent="0.2">
      <c r="A97" s="16"/>
      <c r="B97" s="11"/>
      <c r="C97" s="11"/>
      <c r="D97" s="11"/>
      <c r="E97" s="11"/>
      <c r="F97" s="11"/>
      <c r="G97" s="11"/>
      <c r="H97" s="11"/>
      <c r="I97" s="11"/>
      <c r="J97" s="11"/>
      <c r="K97" s="13"/>
    </row>
    <row r="98" spans="1:11" ht="15.75" thickBot="1" x14ac:dyDescent="0.25">
      <c r="A98" s="29"/>
      <c r="B98" s="30"/>
      <c r="C98" s="30"/>
      <c r="D98" s="30"/>
      <c r="E98" s="30"/>
      <c r="F98" s="30"/>
      <c r="G98" s="30"/>
      <c r="H98" s="30"/>
      <c r="I98" s="30"/>
      <c r="J98" s="30"/>
      <c r="K98" s="31"/>
    </row>
    <row r="99" spans="1:11" ht="21" thickBot="1" x14ac:dyDescent="0.25">
      <c r="A99" s="130" t="s">
        <v>29</v>
      </c>
      <c r="B99" s="131"/>
      <c r="C99" s="131"/>
      <c r="D99" s="131"/>
      <c r="E99" s="131"/>
      <c r="F99" s="131"/>
      <c r="G99" s="131"/>
      <c r="H99" s="131"/>
      <c r="I99" s="131"/>
      <c r="J99" s="131"/>
      <c r="K99" s="132"/>
    </row>
    <row r="100" spans="1:11" ht="18.75" thickBot="1" x14ac:dyDescent="0.25">
      <c r="A100" s="133" t="s">
        <v>0</v>
      </c>
      <c r="B100" s="134"/>
      <c r="C100" s="134"/>
      <c r="D100" s="133" t="s">
        <v>1</v>
      </c>
      <c r="E100" s="135"/>
      <c r="F100" s="135"/>
      <c r="G100" s="136"/>
      <c r="H100" s="133" t="s">
        <v>8</v>
      </c>
      <c r="I100" s="135"/>
      <c r="J100" s="135"/>
      <c r="K100" s="136"/>
    </row>
    <row r="101" spans="1:11" ht="45.75" thickBot="1" x14ac:dyDescent="0.25">
      <c r="A101" s="2" t="s">
        <v>2</v>
      </c>
      <c r="B101" s="3" t="s">
        <v>3</v>
      </c>
      <c r="C101" s="4" t="s">
        <v>5</v>
      </c>
      <c r="D101" s="5" t="s">
        <v>2</v>
      </c>
      <c r="E101" s="5" t="s">
        <v>3</v>
      </c>
      <c r="F101" s="6" t="s">
        <v>4</v>
      </c>
      <c r="G101" s="61" t="s">
        <v>154</v>
      </c>
      <c r="H101" s="5" t="s">
        <v>2</v>
      </c>
      <c r="I101" s="5" t="s">
        <v>3</v>
      </c>
      <c r="J101" s="6" t="s">
        <v>4</v>
      </c>
      <c r="K101" s="61" t="s">
        <v>154</v>
      </c>
    </row>
    <row r="102" spans="1:11" ht="15" x14ac:dyDescent="0.2">
      <c r="A102" s="137" t="s">
        <v>6</v>
      </c>
      <c r="B102" s="138"/>
      <c r="C102" s="139"/>
      <c r="D102" s="7"/>
      <c r="E102" s="8"/>
      <c r="F102" s="9"/>
      <c r="G102" s="95"/>
      <c r="H102" s="7"/>
      <c r="I102" s="8"/>
      <c r="J102" s="9"/>
      <c r="K102" s="95"/>
    </row>
    <row r="103" spans="1:11" ht="15" x14ac:dyDescent="0.2">
      <c r="A103" s="40" t="s">
        <v>30</v>
      </c>
      <c r="B103" s="11" t="s">
        <v>29</v>
      </c>
      <c r="C103" s="12">
        <v>110742558</v>
      </c>
      <c r="D103" s="10"/>
      <c r="E103" s="13"/>
      <c r="F103" s="14"/>
      <c r="G103" s="63"/>
      <c r="H103" s="10"/>
      <c r="I103" s="13"/>
      <c r="J103" s="14"/>
      <c r="K103" s="63"/>
    </row>
    <row r="104" spans="1:11" ht="15.75" thickBot="1" x14ac:dyDescent="0.25">
      <c r="A104" s="10"/>
      <c r="B104" s="11"/>
      <c r="C104" s="15"/>
      <c r="D104" s="10"/>
      <c r="E104" s="13"/>
      <c r="F104" s="14"/>
      <c r="G104" s="63"/>
      <c r="H104" s="10"/>
      <c r="I104" s="13"/>
      <c r="J104" s="14"/>
      <c r="K104" s="63"/>
    </row>
    <row r="105" spans="1:11" ht="15.75" x14ac:dyDescent="0.2">
      <c r="A105" s="143" t="s">
        <v>7</v>
      </c>
      <c r="B105" s="119"/>
      <c r="C105" s="12">
        <f>SUM(C103:C104)</f>
        <v>110742558</v>
      </c>
      <c r="D105" s="10"/>
      <c r="E105" s="13"/>
      <c r="F105" s="14"/>
      <c r="G105" s="63"/>
      <c r="H105" s="10"/>
      <c r="I105" s="13"/>
      <c r="J105" s="14"/>
      <c r="K105" s="63"/>
    </row>
    <row r="106" spans="1:11" ht="15" x14ac:dyDescent="0.2">
      <c r="A106" s="16"/>
      <c r="B106" s="11"/>
      <c r="C106" s="11"/>
      <c r="D106" s="10"/>
      <c r="E106" s="13"/>
      <c r="F106" s="14"/>
      <c r="G106" s="63"/>
      <c r="H106" s="10"/>
      <c r="I106" s="13"/>
      <c r="J106" s="14"/>
      <c r="K106" s="63"/>
    </row>
    <row r="107" spans="1:11" ht="15" x14ac:dyDescent="0.2">
      <c r="A107" s="137" t="s">
        <v>152</v>
      </c>
      <c r="B107" s="138"/>
      <c r="C107" s="138"/>
      <c r="D107" s="10"/>
      <c r="E107" s="13"/>
      <c r="F107" s="14"/>
      <c r="G107" s="63"/>
      <c r="H107" s="10"/>
      <c r="I107" s="13"/>
      <c r="J107" s="14"/>
      <c r="K107" s="63"/>
    </row>
    <row r="108" spans="1:11" ht="15" x14ac:dyDescent="0.2">
      <c r="A108" s="17"/>
      <c r="B108" s="11"/>
      <c r="C108" s="12"/>
      <c r="D108" s="10"/>
      <c r="E108" s="13"/>
      <c r="F108" s="14"/>
      <c r="G108" s="63"/>
      <c r="H108" s="10"/>
      <c r="I108" s="13"/>
      <c r="J108" s="14"/>
      <c r="K108" s="63"/>
    </row>
    <row r="109" spans="1:11" ht="15.75" thickBot="1" x14ac:dyDescent="0.25">
      <c r="A109" s="17"/>
      <c r="B109" s="11"/>
      <c r="C109" s="15">
        <f>C103-54551663</f>
        <v>56190895</v>
      </c>
      <c r="D109" s="10"/>
      <c r="E109" s="13"/>
      <c r="F109" s="18"/>
      <c r="G109" s="64"/>
      <c r="H109" s="10"/>
      <c r="I109" s="13"/>
      <c r="J109" s="18"/>
      <c r="K109" s="64"/>
    </row>
    <row r="110" spans="1:11" ht="16.5" thickBot="1" x14ac:dyDescent="0.25">
      <c r="A110" s="144" t="s">
        <v>7</v>
      </c>
      <c r="B110" s="145"/>
      <c r="C110" s="15">
        <f>SUM(C108:C109)</f>
        <v>56190895</v>
      </c>
      <c r="D110" s="144" t="s">
        <v>7</v>
      </c>
      <c r="E110" s="146"/>
      <c r="F110" s="18">
        <f>SUM(F102:F109)</f>
        <v>0</v>
      </c>
      <c r="G110" s="64">
        <f>SUM(G102:G109)</f>
        <v>0</v>
      </c>
      <c r="H110" s="144" t="s">
        <v>7</v>
      </c>
      <c r="I110" s="146"/>
      <c r="J110" s="18">
        <f>SUM(J102:J109)</f>
        <v>0</v>
      </c>
      <c r="K110" s="64">
        <f>SUM(K102:K109)</f>
        <v>0</v>
      </c>
    </row>
    <row r="111" spans="1:11" ht="35.450000000000003" customHeight="1" thickBot="1" x14ac:dyDescent="0.25">
      <c r="A111" s="16"/>
      <c r="B111" s="11"/>
      <c r="C111" s="11"/>
      <c r="D111" s="133" t="s">
        <v>9</v>
      </c>
      <c r="E111" s="135"/>
      <c r="F111" s="135"/>
      <c r="G111" s="136"/>
      <c r="H111" s="11"/>
      <c r="I111" s="11"/>
      <c r="J111" s="11"/>
      <c r="K111" s="13"/>
    </row>
    <row r="112" spans="1:11" ht="30.75" thickBot="1" x14ac:dyDescent="0.25">
      <c r="A112" s="16"/>
      <c r="B112" s="11"/>
      <c r="C112" s="11"/>
      <c r="D112" s="5" t="s">
        <v>2</v>
      </c>
      <c r="E112" s="5" t="s">
        <v>3</v>
      </c>
      <c r="F112" s="6" t="s">
        <v>4</v>
      </c>
      <c r="G112" s="61" t="s">
        <v>154</v>
      </c>
      <c r="H112" s="11"/>
      <c r="I112" s="11"/>
      <c r="J112" s="11"/>
      <c r="K112" s="13"/>
    </row>
    <row r="113" spans="1:11" ht="30" x14ac:dyDescent="0.2">
      <c r="A113" s="16"/>
      <c r="B113" s="11"/>
      <c r="C113" s="11"/>
      <c r="D113" s="65" t="s">
        <v>73</v>
      </c>
      <c r="E113" s="66" t="s">
        <v>74</v>
      </c>
      <c r="F113" s="75">
        <v>0</v>
      </c>
      <c r="G113" s="77">
        <v>873308.25</v>
      </c>
      <c r="H113" s="11"/>
      <c r="I113" s="11"/>
      <c r="J113" s="11"/>
      <c r="K113" s="13"/>
    </row>
    <row r="114" spans="1:11" ht="45" x14ac:dyDescent="0.2">
      <c r="A114" s="16"/>
      <c r="B114" s="11"/>
      <c r="C114" s="11"/>
      <c r="D114" s="67" t="s">
        <v>79</v>
      </c>
      <c r="E114" s="53" t="s">
        <v>70</v>
      </c>
      <c r="F114" s="75">
        <v>1144000028</v>
      </c>
      <c r="G114" s="62">
        <v>16074554.25</v>
      </c>
      <c r="H114" s="11"/>
      <c r="I114" s="11"/>
      <c r="J114" s="11"/>
      <c r="K114" s="13"/>
    </row>
    <row r="115" spans="1:11" ht="60" x14ac:dyDescent="0.2">
      <c r="A115" s="16"/>
      <c r="B115" s="11"/>
      <c r="C115" s="11"/>
      <c r="D115" s="67" t="s">
        <v>80</v>
      </c>
      <c r="E115" s="53" t="s">
        <v>71</v>
      </c>
      <c r="F115" s="75">
        <v>0</v>
      </c>
      <c r="G115" s="62">
        <v>0</v>
      </c>
      <c r="H115" s="11"/>
      <c r="I115" s="11"/>
      <c r="J115" s="11"/>
      <c r="K115" s="13"/>
    </row>
    <row r="116" spans="1:11" ht="60" x14ac:dyDescent="0.2">
      <c r="A116" s="16"/>
      <c r="B116" s="11"/>
      <c r="C116" s="11"/>
      <c r="D116" s="67" t="s">
        <v>81</v>
      </c>
      <c r="E116" s="53" t="s">
        <v>72</v>
      </c>
      <c r="F116" s="75">
        <v>0</v>
      </c>
      <c r="G116" s="62">
        <v>0</v>
      </c>
      <c r="H116" s="11"/>
      <c r="I116" s="11"/>
      <c r="J116" s="11"/>
      <c r="K116" s="13"/>
    </row>
    <row r="117" spans="1:11" ht="45" x14ac:dyDescent="0.2">
      <c r="A117" s="16"/>
      <c r="B117" s="11"/>
      <c r="C117" s="11"/>
      <c r="D117" s="67" t="s">
        <v>82</v>
      </c>
      <c r="E117" s="53" t="s">
        <v>58</v>
      </c>
      <c r="F117" s="75">
        <v>66500000</v>
      </c>
      <c r="G117" s="62">
        <v>840886.67</v>
      </c>
      <c r="H117" s="11"/>
      <c r="I117" s="11"/>
      <c r="J117" s="11"/>
      <c r="K117" s="13"/>
    </row>
    <row r="118" spans="1:11" ht="45" x14ac:dyDescent="0.2">
      <c r="A118" s="16"/>
      <c r="B118" s="11"/>
      <c r="C118" s="11"/>
      <c r="D118" s="67" t="s">
        <v>83</v>
      </c>
      <c r="E118" s="53" t="s">
        <v>84</v>
      </c>
      <c r="F118" s="75"/>
      <c r="G118" s="62">
        <v>0</v>
      </c>
      <c r="H118" s="11"/>
      <c r="I118" s="11"/>
      <c r="J118" s="11"/>
      <c r="K118" s="13"/>
    </row>
    <row r="119" spans="1:11" ht="45.75" thickBot="1" x14ac:dyDescent="0.25">
      <c r="A119" s="16"/>
      <c r="B119" s="11"/>
      <c r="C119" s="11"/>
      <c r="D119" s="68" t="s">
        <v>85</v>
      </c>
      <c r="E119" s="69" t="s">
        <v>65</v>
      </c>
      <c r="F119" s="76">
        <v>42000000</v>
      </c>
      <c r="G119" s="96">
        <v>463516.08</v>
      </c>
      <c r="H119" s="11"/>
      <c r="I119" s="11"/>
      <c r="J119" s="11"/>
      <c r="K119" s="13"/>
    </row>
    <row r="120" spans="1:11" ht="15.75" thickBot="1" x14ac:dyDescent="0.25">
      <c r="A120" s="16"/>
      <c r="B120" s="11"/>
      <c r="C120" s="11"/>
      <c r="D120" s="44" t="s">
        <v>7</v>
      </c>
      <c r="E120" s="34"/>
      <c r="F120" s="20">
        <f>SUM(F113:F119)</f>
        <v>1252500028</v>
      </c>
      <c r="G120" s="81">
        <f>SUM(G113:G119)</f>
        <v>18252265.25</v>
      </c>
      <c r="H120" s="11"/>
      <c r="I120" s="11"/>
      <c r="J120" s="11"/>
      <c r="K120" s="13"/>
    </row>
    <row r="121" spans="1:11" ht="15" x14ac:dyDescent="0.2">
      <c r="A121" s="16"/>
      <c r="B121" s="11"/>
      <c r="C121" s="11"/>
      <c r="D121" s="11"/>
      <c r="E121" s="11"/>
      <c r="F121" s="11"/>
      <c r="G121" s="11"/>
      <c r="H121" s="11"/>
      <c r="I121" s="11"/>
      <c r="J121" s="11"/>
      <c r="K121" s="13"/>
    </row>
    <row r="122" spans="1:11" ht="31.15" customHeight="1" x14ac:dyDescent="0.2">
      <c r="A122" s="16"/>
      <c r="B122" s="11"/>
      <c r="C122" s="11"/>
      <c r="D122" s="142" t="str">
        <f>B103</f>
        <v>West Virginia University</v>
      </c>
      <c r="E122" s="142"/>
      <c r="F122" s="104" t="s">
        <v>10</v>
      </c>
      <c r="G122" s="140" t="s">
        <v>153</v>
      </c>
      <c r="H122" s="140"/>
      <c r="I122" s="11"/>
      <c r="J122" s="11"/>
      <c r="K122" s="13"/>
    </row>
    <row r="123" spans="1:11" ht="15.75" x14ac:dyDescent="0.2">
      <c r="A123" s="16"/>
      <c r="B123" s="11"/>
      <c r="C123" s="11"/>
      <c r="D123" s="118" t="s">
        <v>13</v>
      </c>
      <c r="E123" s="118"/>
      <c r="F123" s="24">
        <f>C103</f>
        <v>110742558</v>
      </c>
      <c r="G123" s="127">
        <f>C109</f>
        <v>56190895</v>
      </c>
      <c r="H123" s="127"/>
      <c r="I123" s="11"/>
      <c r="J123" s="11"/>
      <c r="K123" s="13"/>
    </row>
    <row r="124" spans="1:11" ht="15.75" x14ac:dyDescent="0.2">
      <c r="A124" s="16"/>
      <c r="B124" s="11"/>
      <c r="C124" s="11"/>
      <c r="D124" s="118" t="s">
        <v>14</v>
      </c>
      <c r="E124" s="118"/>
      <c r="F124" s="37"/>
      <c r="G124" s="127"/>
      <c r="H124" s="127"/>
      <c r="I124" s="11"/>
      <c r="J124" s="11"/>
      <c r="K124" s="13"/>
    </row>
    <row r="125" spans="1:11" ht="15.75" x14ac:dyDescent="0.2">
      <c r="A125" s="16"/>
      <c r="B125" s="11"/>
      <c r="C125" s="11"/>
      <c r="D125" s="11"/>
      <c r="E125" s="39" t="s">
        <v>11</v>
      </c>
      <c r="F125" s="24" t="s">
        <v>69</v>
      </c>
      <c r="G125" s="127" t="s">
        <v>69</v>
      </c>
      <c r="H125" s="127"/>
      <c r="I125" s="11"/>
      <c r="J125" s="11"/>
      <c r="K125" s="13"/>
    </row>
    <row r="126" spans="1:11" ht="15.75" x14ac:dyDescent="0.2">
      <c r="A126" s="16"/>
      <c r="B126" s="11"/>
      <c r="C126" s="11"/>
      <c r="D126" s="37"/>
      <c r="E126" s="37" t="s">
        <v>12</v>
      </c>
      <c r="F126" s="24">
        <f>F120</f>
        <v>1252500028</v>
      </c>
      <c r="G126" s="127">
        <f>G120</f>
        <v>18252265.25</v>
      </c>
      <c r="H126" s="127"/>
      <c r="I126" s="11"/>
      <c r="J126" s="11"/>
      <c r="K126" s="13"/>
    </row>
    <row r="127" spans="1:11" ht="16.5" thickBot="1" x14ac:dyDescent="0.25">
      <c r="A127" s="16"/>
      <c r="B127" s="11"/>
      <c r="C127" s="11"/>
      <c r="D127" s="118" t="s">
        <v>15</v>
      </c>
      <c r="E127" s="118"/>
      <c r="F127" s="27">
        <f>J112</f>
        <v>0</v>
      </c>
      <c r="G127" s="128">
        <f>K112</f>
        <v>0</v>
      </c>
      <c r="H127" s="128"/>
      <c r="I127" s="11"/>
      <c r="J127" s="11"/>
      <c r="K127" s="13"/>
    </row>
    <row r="128" spans="1:11" ht="16.5" thickBot="1" x14ac:dyDescent="0.25">
      <c r="A128" s="16"/>
      <c r="B128" s="11"/>
      <c r="C128" s="11"/>
      <c r="D128" s="119" t="s">
        <v>16</v>
      </c>
      <c r="E128" s="119"/>
      <c r="F128" s="28">
        <f>SUM(F123,F125:F127)</f>
        <v>1363242586</v>
      </c>
      <c r="G128" s="129">
        <f>SUM(G123,G125:G127)</f>
        <v>74443160.25</v>
      </c>
      <c r="H128" s="129"/>
      <c r="I128" s="11"/>
      <c r="J128" s="11"/>
      <c r="K128" s="13"/>
    </row>
    <row r="129" spans="1:11" ht="16.5" thickTop="1" x14ac:dyDescent="0.2">
      <c r="A129" s="16"/>
      <c r="B129" s="11"/>
      <c r="C129" s="11"/>
      <c r="D129" s="38"/>
      <c r="E129" s="38"/>
      <c r="F129" s="91"/>
      <c r="G129" s="92"/>
      <c r="H129" s="92"/>
      <c r="I129" s="11"/>
      <c r="J129" s="11"/>
      <c r="K129" s="13"/>
    </row>
    <row r="130" spans="1:11" ht="15.75" thickBot="1" x14ac:dyDescent="0.25">
      <c r="A130" s="29"/>
      <c r="B130" s="30"/>
      <c r="C130" s="30"/>
      <c r="D130" s="30"/>
      <c r="E130" s="30"/>
      <c r="F130" s="30"/>
      <c r="G130" s="30"/>
      <c r="H130" s="30"/>
      <c r="I130" s="30"/>
      <c r="J130" s="30"/>
      <c r="K130" s="31"/>
    </row>
    <row r="131" spans="1:11" ht="21" thickBot="1" x14ac:dyDescent="0.25">
      <c r="A131" s="130" t="s">
        <v>32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2"/>
    </row>
    <row r="132" spans="1:11" ht="18.75" thickBot="1" x14ac:dyDescent="0.25">
      <c r="A132" s="133" t="s">
        <v>0</v>
      </c>
      <c r="B132" s="134"/>
      <c r="C132" s="134"/>
      <c r="D132" s="133" t="s">
        <v>1</v>
      </c>
      <c r="E132" s="135"/>
      <c r="F132" s="135"/>
      <c r="G132" s="136"/>
      <c r="H132" s="133" t="s">
        <v>8</v>
      </c>
      <c r="I132" s="135"/>
      <c r="J132" s="135"/>
      <c r="K132" s="136"/>
    </row>
    <row r="133" spans="1:11" ht="45.75" thickBot="1" x14ac:dyDescent="0.25">
      <c r="A133" s="2" t="s">
        <v>2</v>
      </c>
      <c r="B133" s="3" t="s">
        <v>3</v>
      </c>
      <c r="C133" s="4" t="s">
        <v>5</v>
      </c>
      <c r="D133" s="5" t="s">
        <v>2</v>
      </c>
      <c r="E133" s="5" t="s">
        <v>3</v>
      </c>
      <c r="F133" s="6" t="s">
        <v>4</v>
      </c>
      <c r="G133" s="61" t="s">
        <v>154</v>
      </c>
      <c r="H133" s="5" t="s">
        <v>2</v>
      </c>
      <c r="I133" s="5" t="s">
        <v>3</v>
      </c>
      <c r="J133" s="6" t="s">
        <v>4</v>
      </c>
      <c r="K133" s="61" t="s">
        <v>154</v>
      </c>
    </row>
    <row r="134" spans="1:11" ht="75" x14ac:dyDescent="0.2">
      <c r="A134" s="137" t="s">
        <v>6</v>
      </c>
      <c r="B134" s="138"/>
      <c r="C134" s="139"/>
      <c r="D134" s="67" t="s">
        <v>96</v>
      </c>
      <c r="E134" s="53" t="s">
        <v>97</v>
      </c>
      <c r="F134" s="75">
        <v>598436</v>
      </c>
      <c r="G134" s="62">
        <v>201765.28</v>
      </c>
      <c r="H134" s="7"/>
      <c r="I134" s="8"/>
      <c r="J134" s="9"/>
      <c r="K134" s="95"/>
    </row>
    <row r="135" spans="1:11" ht="15" x14ac:dyDescent="0.2">
      <c r="A135" s="40" t="s">
        <v>34</v>
      </c>
      <c r="B135" s="11" t="s">
        <v>33</v>
      </c>
      <c r="C135" s="12">
        <v>13648213</v>
      </c>
      <c r="D135" s="10"/>
      <c r="E135" s="11"/>
      <c r="F135" s="14"/>
      <c r="G135" s="63"/>
      <c r="H135" s="10"/>
      <c r="I135" s="13"/>
      <c r="J135" s="14"/>
      <c r="K135" s="63"/>
    </row>
    <row r="136" spans="1:11" ht="15.75" thickBot="1" x14ac:dyDescent="0.25">
      <c r="A136" s="10"/>
      <c r="B136" s="11"/>
      <c r="C136" s="15"/>
      <c r="D136" s="67"/>
      <c r="E136" s="53"/>
      <c r="F136" s="75"/>
      <c r="G136" s="62"/>
      <c r="H136" s="10"/>
      <c r="I136" s="13"/>
      <c r="J136" s="14"/>
      <c r="K136" s="63"/>
    </row>
    <row r="137" spans="1:11" ht="15.75" x14ac:dyDescent="0.2">
      <c r="A137" s="143" t="s">
        <v>7</v>
      </c>
      <c r="B137" s="119"/>
      <c r="C137" s="12">
        <f>SUM(C135:C136)</f>
        <v>13648213</v>
      </c>
      <c r="D137" s="10"/>
      <c r="E137" s="11"/>
      <c r="F137" s="14"/>
      <c r="G137" s="63"/>
      <c r="H137" s="10"/>
      <c r="I137" s="13"/>
      <c r="J137" s="14"/>
      <c r="K137" s="63"/>
    </row>
    <row r="138" spans="1:11" ht="15" x14ac:dyDescent="0.2">
      <c r="A138" s="16"/>
      <c r="B138" s="11"/>
      <c r="C138" s="11"/>
      <c r="D138" s="10"/>
      <c r="E138" s="11"/>
      <c r="F138" s="14"/>
      <c r="G138" s="63"/>
      <c r="H138" s="10"/>
      <c r="I138" s="13"/>
      <c r="J138" s="14"/>
      <c r="K138" s="63"/>
    </row>
    <row r="139" spans="1:11" ht="15" x14ac:dyDescent="0.2">
      <c r="A139" s="137" t="s">
        <v>152</v>
      </c>
      <c r="B139" s="138"/>
      <c r="C139" s="138"/>
      <c r="D139" s="10"/>
      <c r="E139" s="11"/>
      <c r="F139" s="14"/>
      <c r="G139" s="63"/>
      <c r="H139" s="10"/>
      <c r="I139" s="13"/>
      <c r="J139" s="14"/>
      <c r="K139" s="63"/>
    </row>
    <row r="140" spans="1:11" ht="15" x14ac:dyDescent="0.2">
      <c r="A140" s="17"/>
      <c r="B140" s="11"/>
      <c r="C140" s="12"/>
      <c r="D140" s="10"/>
      <c r="E140" s="11"/>
      <c r="F140" s="14"/>
      <c r="G140" s="63"/>
      <c r="H140" s="10"/>
      <c r="I140" s="13"/>
      <c r="J140" s="14"/>
      <c r="K140" s="63"/>
    </row>
    <row r="141" spans="1:11" ht="15.75" thickBot="1" x14ac:dyDescent="0.25">
      <c r="A141" s="17"/>
      <c r="B141" s="11"/>
      <c r="C141" s="15">
        <f>C135-7130189</f>
        <v>6518024</v>
      </c>
      <c r="D141" s="10"/>
      <c r="E141" s="11"/>
      <c r="F141" s="18"/>
      <c r="G141" s="64"/>
      <c r="H141" s="10"/>
      <c r="I141" s="13"/>
      <c r="J141" s="18"/>
      <c r="K141" s="64"/>
    </row>
    <row r="142" spans="1:11" ht="16.5" thickBot="1" x14ac:dyDescent="0.25">
      <c r="A142" s="144" t="s">
        <v>7</v>
      </c>
      <c r="B142" s="145"/>
      <c r="C142" s="15">
        <f>SUM(C140:C141)</f>
        <v>6518024</v>
      </c>
      <c r="D142" s="144" t="s">
        <v>7</v>
      </c>
      <c r="E142" s="146"/>
      <c r="F142" s="18">
        <f>SUM(F134:F141)</f>
        <v>598436</v>
      </c>
      <c r="G142" s="19">
        <f>SUM(G134:G141)</f>
        <v>201765.28</v>
      </c>
      <c r="H142" s="144" t="s">
        <v>7</v>
      </c>
      <c r="I142" s="146"/>
      <c r="J142" s="18">
        <f>SUM(J134:J141)</f>
        <v>0</v>
      </c>
      <c r="K142" s="64">
        <f>SUM(K134:K141)</f>
        <v>0</v>
      </c>
    </row>
    <row r="143" spans="1:11" ht="37.15" customHeight="1" thickBot="1" x14ac:dyDescent="0.25">
      <c r="A143" s="16"/>
      <c r="B143" s="11"/>
      <c r="C143" s="11"/>
      <c r="D143" s="133" t="s">
        <v>9</v>
      </c>
      <c r="E143" s="135"/>
      <c r="F143" s="135"/>
      <c r="G143" s="136"/>
      <c r="H143" s="11"/>
      <c r="I143" s="11"/>
      <c r="J143" s="11"/>
      <c r="K143" s="13"/>
    </row>
    <row r="144" spans="1:11" ht="30.75" thickBot="1" x14ac:dyDescent="0.25">
      <c r="A144" s="16"/>
      <c r="B144" s="11"/>
      <c r="C144" s="11"/>
      <c r="D144" s="5" t="s">
        <v>2</v>
      </c>
      <c r="E144" s="5" t="s">
        <v>3</v>
      </c>
      <c r="F144" s="6" t="s">
        <v>4</v>
      </c>
      <c r="G144" s="61" t="s">
        <v>154</v>
      </c>
      <c r="H144" s="11"/>
      <c r="I144" s="11"/>
      <c r="J144" s="11"/>
      <c r="K144" s="13"/>
    </row>
    <row r="145" spans="1:11" ht="60" x14ac:dyDescent="0.2">
      <c r="A145" s="16"/>
      <c r="B145" s="11"/>
      <c r="C145" s="11"/>
      <c r="D145" s="67" t="s">
        <v>92</v>
      </c>
      <c r="E145" s="53" t="s">
        <v>93</v>
      </c>
      <c r="F145" s="75">
        <v>8559111</v>
      </c>
      <c r="G145" s="71">
        <v>19391542.030000001</v>
      </c>
      <c r="H145" s="11"/>
      <c r="I145" s="11"/>
      <c r="J145" s="11"/>
      <c r="K145" s="13"/>
    </row>
    <row r="146" spans="1:11" ht="60.75" thickBot="1" x14ac:dyDescent="0.25">
      <c r="A146" s="16"/>
      <c r="B146" s="11"/>
      <c r="C146" s="11"/>
      <c r="D146" s="67" t="s">
        <v>94</v>
      </c>
      <c r="E146" s="53" t="s">
        <v>95</v>
      </c>
      <c r="F146" s="75">
        <v>21694907</v>
      </c>
      <c r="G146" s="71">
        <v>9540710.8699999992</v>
      </c>
      <c r="H146" s="11"/>
      <c r="I146" s="11"/>
      <c r="J146" s="11"/>
      <c r="K146" s="13"/>
    </row>
    <row r="147" spans="1:11" ht="15.75" thickBot="1" x14ac:dyDescent="0.25">
      <c r="A147" s="16"/>
      <c r="B147" s="11"/>
      <c r="C147" s="11"/>
      <c r="D147" s="44" t="s">
        <v>7</v>
      </c>
      <c r="E147" s="33"/>
      <c r="F147" s="85">
        <f>SUM(F145:F146)</f>
        <v>30254018</v>
      </c>
      <c r="G147" s="86">
        <f>SUM(G145:G146)</f>
        <v>28932252.899999999</v>
      </c>
      <c r="H147" s="11"/>
      <c r="I147" s="11"/>
      <c r="J147" s="11"/>
      <c r="K147" s="13"/>
    </row>
    <row r="148" spans="1:11" ht="15" x14ac:dyDescent="0.2">
      <c r="A148" s="16"/>
      <c r="B148" s="11"/>
      <c r="C148" s="11"/>
      <c r="D148" s="11"/>
      <c r="E148" s="11"/>
      <c r="F148" s="11" t="s">
        <v>69</v>
      </c>
      <c r="G148" s="11"/>
      <c r="H148" s="11"/>
      <c r="I148" s="11"/>
      <c r="J148" s="11"/>
      <c r="K148" s="13"/>
    </row>
    <row r="149" spans="1:11" ht="31.15" customHeight="1" x14ac:dyDescent="0.2">
      <c r="A149" s="16"/>
      <c r="B149" s="11"/>
      <c r="C149" s="11"/>
      <c r="D149" s="142" t="str">
        <f>A131</f>
        <v>Marshall University School of Medicine</v>
      </c>
      <c r="E149" s="142"/>
      <c r="F149" s="36" t="s">
        <v>10</v>
      </c>
      <c r="G149" s="140" t="s">
        <v>153</v>
      </c>
      <c r="H149" s="140"/>
      <c r="I149" s="11"/>
      <c r="J149" s="11"/>
      <c r="K149" s="13"/>
    </row>
    <row r="150" spans="1:11" ht="15.75" x14ac:dyDescent="0.2">
      <c r="A150" s="16"/>
      <c r="B150" s="11"/>
      <c r="C150" s="11"/>
      <c r="D150" s="118" t="s">
        <v>13</v>
      </c>
      <c r="E150" s="118"/>
      <c r="F150" s="24">
        <f>C135</f>
        <v>13648213</v>
      </c>
      <c r="G150" s="141">
        <f>C141</f>
        <v>6518024</v>
      </c>
      <c r="H150" s="141"/>
      <c r="I150" s="11"/>
      <c r="J150" s="11"/>
      <c r="K150" s="13"/>
    </row>
    <row r="151" spans="1:11" ht="15.75" x14ac:dyDescent="0.2">
      <c r="A151" s="16"/>
      <c r="B151" s="11"/>
      <c r="C151" s="11"/>
      <c r="D151" s="118" t="s">
        <v>14</v>
      </c>
      <c r="E151" s="118"/>
      <c r="F151" s="37"/>
      <c r="G151" s="141"/>
      <c r="H151" s="141"/>
      <c r="I151" s="11"/>
      <c r="J151" s="11"/>
      <c r="K151" s="13"/>
    </row>
    <row r="152" spans="1:11" ht="15.75" x14ac:dyDescent="0.2">
      <c r="A152" s="16"/>
      <c r="B152" s="11"/>
      <c r="C152" s="11"/>
      <c r="D152" s="11"/>
      <c r="E152" s="39" t="s">
        <v>11</v>
      </c>
      <c r="F152" s="24">
        <f>F142</f>
        <v>598436</v>
      </c>
      <c r="G152" s="141">
        <f>G142</f>
        <v>201765.28</v>
      </c>
      <c r="H152" s="141"/>
      <c r="I152" s="11"/>
      <c r="J152" s="11"/>
      <c r="K152" s="13"/>
    </row>
    <row r="153" spans="1:11" ht="15.75" x14ac:dyDescent="0.2">
      <c r="A153" s="16"/>
      <c r="B153" s="11"/>
      <c r="C153" s="11"/>
      <c r="D153" s="37"/>
      <c r="E153" s="37" t="s">
        <v>12</v>
      </c>
      <c r="F153" s="24">
        <f>F147</f>
        <v>30254018</v>
      </c>
      <c r="G153" s="141">
        <f>G147</f>
        <v>28932252.899999999</v>
      </c>
      <c r="H153" s="141"/>
      <c r="I153" s="11"/>
      <c r="J153" s="11"/>
      <c r="K153" s="13"/>
    </row>
    <row r="154" spans="1:11" ht="16.5" thickBot="1" x14ac:dyDescent="0.25">
      <c r="A154" s="16"/>
      <c r="B154" s="11"/>
      <c r="C154" s="11"/>
      <c r="D154" s="118" t="s">
        <v>15</v>
      </c>
      <c r="E154" s="118"/>
      <c r="F154" s="27">
        <f>J144</f>
        <v>0</v>
      </c>
      <c r="G154" s="120">
        <f>K144</f>
        <v>0</v>
      </c>
      <c r="H154" s="120"/>
      <c r="I154" s="11"/>
      <c r="J154" s="11"/>
      <c r="K154" s="13"/>
    </row>
    <row r="155" spans="1:11" ht="16.5" thickBot="1" x14ac:dyDescent="0.25">
      <c r="A155" s="16"/>
      <c r="B155" s="11"/>
      <c r="C155" s="11"/>
      <c r="D155" s="119" t="s">
        <v>16</v>
      </c>
      <c r="E155" s="119"/>
      <c r="F155" s="28">
        <f>SUM(F150,F152:F154)</f>
        <v>44500667</v>
      </c>
      <c r="G155" s="153">
        <f>SUM(G150,G152:G154)</f>
        <v>35652042.18</v>
      </c>
      <c r="H155" s="153"/>
      <c r="I155" s="11"/>
      <c r="J155" s="11"/>
      <c r="K155" s="13"/>
    </row>
    <row r="156" spans="1:11" ht="16.5" thickTop="1" x14ac:dyDescent="0.2">
      <c r="A156" s="16"/>
      <c r="B156" s="11"/>
      <c r="C156" s="11"/>
      <c r="D156" s="38"/>
      <c r="E156" s="38"/>
      <c r="F156" s="91"/>
      <c r="G156" s="92"/>
      <c r="H156" s="92"/>
      <c r="I156" s="11"/>
      <c r="J156" s="11"/>
      <c r="K156" s="13"/>
    </row>
    <row r="157" spans="1:11" ht="15.75" thickBot="1" x14ac:dyDescent="0.25">
      <c r="A157" s="29"/>
      <c r="B157" s="30"/>
      <c r="C157" s="30"/>
      <c r="D157" s="30"/>
      <c r="E157" s="30"/>
      <c r="F157" s="30"/>
      <c r="G157" s="30"/>
      <c r="H157" s="30"/>
      <c r="I157" s="30"/>
      <c r="J157" s="30"/>
      <c r="K157" s="31"/>
    </row>
    <row r="158" spans="1:11" ht="21" thickBot="1" x14ac:dyDescent="0.25">
      <c r="A158" s="130" t="s">
        <v>31</v>
      </c>
      <c r="B158" s="131"/>
      <c r="C158" s="131"/>
      <c r="D158" s="131"/>
      <c r="E158" s="131"/>
      <c r="F158" s="131"/>
      <c r="G158" s="131"/>
      <c r="H158" s="131"/>
      <c r="I158" s="131"/>
      <c r="J158" s="131"/>
      <c r="K158" s="132"/>
    </row>
    <row r="159" spans="1:11" ht="18.75" thickBot="1" x14ac:dyDescent="0.25">
      <c r="A159" s="133" t="s">
        <v>0</v>
      </c>
      <c r="B159" s="134"/>
      <c r="C159" s="134"/>
      <c r="D159" s="133" t="s">
        <v>1</v>
      </c>
      <c r="E159" s="135"/>
      <c r="F159" s="135"/>
      <c r="G159" s="136"/>
      <c r="H159" s="133" t="s">
        <v>8</v>
      </c>
      <c r="I159" s="135"/>
      <c r="J159" s="135"/>
      <c r="K159" s="136"/>
    </row>
    <row r="160" spans="1:11" ht="45.75" thickBot="1" x14ac:dyDescent="0.25">
      <c r="A160" s="2" t="s">
        <v>2</v>
      </c>
      <c r="B160" s="3" t="s">
        <v>3</v>
      </c>
      <c r="C160" s="4" t="s">
        <v>5</v>
      </c>
      <c r="D160" s="5" t="s">
        <v>2</v>
      </c>
      <c r="E160" s="5" t="s">
        <v>3</v>
      </c>
      <c r="F160" s="6" t="s">
        <v>4</v>
      </c>
      <c r="G160" s="61" t="s">
        <v>154</v>
      </c>
      <c r="H160" s="5" t="s">
        <v>2</v>
      </c>
      <c r="I160" s="5" t="s">
        <v>3</v>
      </c>
      <c r="J160" s="6" t="s">
        <v>4</v>
      </c>
      <c r="K160" s="61" t="s">
        <v>154</v>
      </c>
    </row>
    <row r="161" spans="1:11" ht="60" x14ac:dyDescent="0.2">
      <c r="A161" s="137" t="s">
        <v>6</v>
      </c>
      <c r="B161" s="138"/>
      <c r="C161" s="139"/>
      <c r="D161" s="65" t="s">
        <v>86</v>
      </c>
      <c r="E161" s="66" t="s">
        <v>87</v>
      </c>
      <c r="F161" s="70">
        <v>0</v>
      </c>
      <c r="G161" s="77">
        <v>-139821.14000000001</v>
      </c>
      <c r="H161" s="7"/>
      <c r="I161" s="8"/>
      <c r="J161" s="9"/>
      <c r="K161" s="95"/>
    </row>
    <row r="162" spans="1:11" ht="15" x14ac:dyDescent="0.2">
      <c r="A162" s="40" t="s">
        <v>35</v>
      </c>
      <c r="B162" s="11" t="s">
        <v>31</v>
      </c>
      <c r="C162" s="12">
        <v>49282632</v>
      </c>
      <c r="D162" s="10"/>
      <c r="E162" s="13"/>
      <c r="F162" s="14"/>
      <c r="G162" s="63"/>
      <c r="H162" s="10"/>
      <c r="I162" s="13"/>
      <c r="J162" s="14"/>
      <c r="K162" s="63"/>
    </row>
    <row r="163" spans="1:11" ht="15.75" thickBot="1" x14ac:dyDescent="0.25">
      <c r="A163" s="10"/>
      <c r="B163" s="11"/>
      <c r="C163" s="15"/>
      <c r="D163" s="10"/>
      <c r="E163" s="13"/>
      <c r="F163" s="14"/>
      <c r="G163" s="63"/>
      <c r="H163" s="10"/>
      <c r="I163" s="13"/>
      <c r="J163" s="14"/>
      <c r="K163" s="63"/>
    </row>
    <row r="164" spans="1:11" ht="15.75" x14ac:dyDescent="0.2">
      <c r="A164" s="143" t="s">
        <v>7</v>
      </c>
      <c r="B164" s="119"/>
      <c r="C164" s="12">
        <f>SUM(C162:C163)</f>
        <v>49282632</v>
      </c>
      <c r="D164" s="10"/>
      <c r="E164" s="13"/>
      <c r="F164" s="14"/>
      <c r="G164" s="63"/>
      <c r="H164" s="10"/>
      <c r="I164" s="13"/>
      <c r="J164" s="14"/>
      <c r="K164" s="63"/>
    </row>
    <row r="165" spans="1:11" ht="15" x14ac:dyDescent="0.2">
      <c r="A165" s="16"/>
      <c r="B165" s="11"/>
      <c r="C165" s="11"/>
      <c r="D165" s="10"/>
      <c r="E165" s="13"/>
      <c r="F165" s="14"/>
      <c r="G165" s="63"/>
      <c r="H165" s="10"/>
      <c r="I165" s="13"/>
      <c r="J165" s="14"/>
      <c r="K165" s="63"/>
    </row>
    <row r="166" spans="1:11" ht="15" x14ac:dyDescent="0.2">
      <c r="A166" s="137" t="s">
        <v>152</v>
      </c>
      <c r="B166" s="138"/>
      <c r="C166" s="138"/>
      <c r="D166" s="10"/>
      <c r="E166" s="13"/>
      <c r="F166" s="14"/>
      <c r="G166" s="63"/>
      <c r="H166" s="10"/>
      <c r="I166" s="13"/>
      <c r="J166" s="14"/>
      <c r="K166" s="63"/>
    </row>
    <row r="167" spans="1:11" ht="15" x14ac:dyDescent="0.2">
      <c r="A167" s="17"/>
      <c r="B167" s="11"/>
      <c r="C167" s="12"/>
      <c r="D167" s="10"/>
      <c r="E167" s="13"/>
      <c r="F167" s="14"/>
      <c r="G167" s="63"/>
      <c r="H167" s="10"/>
      <c r="I167" s="13"/>
      <c r="J167" s="14"/>
      <c r="K167" s="63"/>
    </row>
    <row r="168" spans="1:11" ht="15.75" thickBot="1" x14ac:dyDescent="0.25">
      <c r="A168" s="17"/>
      <c r="B168" s="11"/>
      <c r="C168" s="15">
        <f>C162-21676256</f>
        <v>27606376</v>
      </c>
      <c r="D168" s="10"/>
      <c r="E168" s="13"/>
      <c r="F168" s="18"/>
      <c r="G168" s="64"/>
      <c r="H168" s="10"/>
      <c r="I168" s="13"/>
      <c r="J168" s="18"/>
      <c r="K168" s="64"/>
    </row>
    <row r="169" spans="1:11" ht="16.5" thickBot="1" x14ac:dyDescent="0.25">
      <c r="A169" s="144" t="s">
        <v>7</v>
      </c>
      <c r="B169" s="145"/>
      <c r="C169" s="15">
        <f>SUM(C167:C168)</f>
        <v>27606376</v>
      </c>
      <c r="D169" s="144" t="s">
        <v>7</v>
      </c>
      <c r="E169" s="146"/>
      <c r="F169" s="18">
        <f>SUM(F161:F168)</f>
        <v>0</v>
      </c>
      <c r="G169" s="64">
        <f>SUM(G161:G168)</f>
        <v>-139821.14000000001</v>
      </c>
      <c r="H169" s="144" t="s">
        <v>7</v>
      </c>
      <c r="I169" s="146"/>
      <c r="J169" s="18">
        <f>SUM(J161:J168)</f>
        <v>0</v>
      </c>
      <c r="K169" s="64">
        <f>SUM(K161:K168)</f>
        <v>0</v>
      </c>
    </row>
    <row r="170" spans="1:11" ht="38.450000000000003" customHeight="1" thickBot="1" x14ac:dyDescent="0.25">
      <c r="A170" s="16"/>
      <c r="B170" s="11"/>
      <c r="C170" s="11"/>
      <c r="D170" s="133" t="s">
        <v>9</v>
      </c>
      <c r="E170" s="135"/>
      <c r="F170" s="135"/>
      <c r="G170" s="136"/>
      <c r="H170" s="11"/>
      <c r="I170" s="11"/>
      <c r="J170" s="11"/>
      <c r="K170" s="13"/>
    </row>
    <row r="171" spans="1:11" ht="30.75" thickBot="1" x14ac:dyDescent="0.25">
      <c r="A171" s="16"/>
      <c r="B171" s="11"/>
      <c r="C171" s="11"/>
      <c r="D171" s="5" t="s">
        <v>2</v>
      </c>
      <c r="E171" s="5" t="s">
        <v>3</v>
      </c>
      <c r="F171" s="6" t="s">
        <v>4</v>
      </c>
      <c r="G171" s="61" t="s">
        <v>154</v>
      </c>
      <c r="H171" s="11"/>
      <c r="I171" s="11"/>
      <c r="J171" s="11"/>
      <c r="K171" s="13"/>
    </row>
    <row r="172" spans="1:11" ht="30" x14ac:dyDescent="0.2">
      <c r="A172" s="16"/>
      <c r="B172" s="11"/>
      <c r="C172" s="11"/>
      <c r="D172" s="105" t="s">
        <v>145</v>
      </c>
      <c r="E172" s="106" t="s">
        <v>146</v>
      </c>
      <c r="F172" s="75">
        <v>0</v>
      </c>
      <c r="G172" s="71">
        <v>25000</v>
      </c>
      <c r="H172" s="11"/>
      <c r="I172" s="11"/>
      <c r="J172" s="11"/>
      <c r="K172" s="13"/>
    </row>
    <row r="173" spans="1:11" ht="45" x14ac:dyDescent="0.2">
      <c r="A173" s="16"/>
      <c r="B173" s="11"/>
      <c r="C173" s="11"/>
      <c r="D173" s="67" t="s">
        <v>88</v>
      </c>
      <c r="E173" s="53" t="s">
        <v>70</v>
      </c>
      <c r="F173" s="75">
        <v>112981370</v>
      </c>
      <c r="G173" s="71">
        <v>7482051.4800000004</v>
      </c>
      <c r="H173" s="11"/>
      <c r="I173" s="11"/>
      <c r="J173" s="11"/>
      <c r="K173" s="13"/>
    </row>
    <row r="174" spans="1:11" ht="60" x14ac:dyDescent="0.2">
      <c r="A174" s="16"/>
      <c r="B174" s="11"/>
      <c r="C174" s="11"/>
      <c r="D174" s="67" t="s">
        <v>89</v>
      </c>
      <c r="E174" s="53" t="s">
        <v>71</v>
      </c>
      <c r="F174" s="75">
        <v>53469599</v>
      </c>
      <c r="G174" s="71">
        <v>3604823.37</v>
      </c>
      <c r="H174" s="11"/>
      <c r="I174" s="11"/>
      <c r="J174" s="11"/>
      <c r="K174" s="13"/>
    </row>
    <row r="175" spans="1:11" ht="60" x14ac:dyDescent="0.2">
      <c r="A175" s="16"/>
      <c r="B175" s="11"/>
      <c r="C175" s="11"/>
      <c r="D175" s="67" t="s">
        <v>90</v>
      </c>
      <c r="E175" s="53" t="s">
        <v>72</v>
      </c>
      <c r="F175" s="75">
        <v>7545231</v>
      </c>
      <c r="G175" s="71">
        <v>6702963.7599999998</v>
      </c>
      <c r="H175" s="11"/>
      <c r="I175" s="11"/>
      <c r="J175" s="11"/>
      <c r="K175" s="13"/>
    </row>
    <row r="176" spans="1:11" ht="45" x14ac:dyDescent="0.2">
      <c r="A176" s="16"/>
      <c r="B176" s="11"/>
      <c r="C176" s="11"/>
      <c r="D176" s="67" t="s">
        <v>91</v>
      </c>
      <c r="E176" s="53" t="s">
        <v>58</v>
      </c>
      <c r="F176" s="75">
        <v>19836494</v>
      </c>
      <c r="G176" s="71">
        <v>9258561.5500000007</v>
      </c>
      <c r="H176" s="11"/>
      <c r="I176" s="11"/>
      <c r="J176" s="11"/>
      <c r="K176" s="13"/>
    </row>
    <row r="177" spans="1:11" ht="45.75" thickBot="1" x14ac:dyDescent="0.25">
      <c r="A177" s="16"/>
      <c r="B177" s="11"/>
      <c r="C177" s="11"/>
      <c r="D177" s="67" t="s">
        <v>98</v>
      </c>
      <c r="E177" s="53" t="s">
        <v>65</v>
      </c>
      <c r="F177" s="76">
        <v>1023140</v>
      </c>
      <c r="G177" s="71">
        <v>1189819</v>
      </c>
      <c r="H177" s="11"/>
      <c r="I177" s="11"/>
      <c r="J177" s="11"/>
      <c r="K177" s="13"/>
    </row>
    <row r="178" spans="1:11" ht="15.75" thickBot="1" x14ac:dyDescent="0.25">
      <c r="A178" s="16"/>
      <c r="B178" s="11"/>
      <c r="C178" s="11"/>
      <c r="D178" s="44" t="s">
        <v>7</v>
      </c>
      <c r="E178" s="34"/>
      <c r="F178" s="20">
        <f>SUM(F172:F177)</f>
        <v>194855834</v>
      </c>
      <c r="G178" s="81">
        <f>SUM(G172:G177)</f>
        <v>28263219.16</v>
      </c>
      <c r="H178" s="11"/>
      <c r="I178" s="11"/>
      <c r="J178" s="11"/>
      <c r="K178" s="13"/>
    </row>
    <row r="179" spans="1:11" ht="15" x14ac:dyDescent="0.2">
      <c r="A179" s="16"/>
      <c r="B179" s="11"/>
      <c r="C179" s="11"/>
      <c r="D179" s="11"/>
      <c r="E179" s="11"/>
      <c r="F179" s="11"/>
      <c r="G179" s="11"/>
      <c r="H179" s="11"/>
      <c r="I179" s="11"/>
      <c r="J179" s="11"/>
      <c r="K179" s="13"/>
    </row>
    <row r="180" spans="1:11" ht="31.15" customHeight="1" x14ac:dyDescent="0.2">
      <c r="A180" s="16"/>
      <c r="B180" s="11"/>
      <c r="C180" s="11"/>
      <c r="D180" s="142" t="str">
        <f>A158</f>
        <v xml:space="preserve">Marshall University </v>
      </c>
      <c r="E180" s="142"/>
      <c r="F180" s="36" t="s">
        <v>10</v>
      </c>
      <c r="G180" s="140" t="s">
        <v>153</v>
      </c>
      <c r="H180" s="140"/>
      <c r="I180" s="11"/>
      <c r="J180" s="11"/>
      <c r="K180" s="13"/>
    </row>
    <row r="181" spans="1:11" ht="15.75" x14ac:dyDescent="0.2">
      <c r="A181" s="16"/>
      <c r="B181" s="11"/>
      <c r="C181" s="11"/>
      <c r="D181" s="118" t="s">
        <v>13</v>
      </c>
      <c r="E181" s="118"/>
      <c r="F181" s="24">
        <f>C162</f>
        <v>49282632</v>
      </c>
      <c r="G181" s="127">
        <f>C168</f>
        <v>27606376</v>
      </c>
      <c r="H181" s="127"/>
      <c r="I181" s="11"/>
      <c r="J181" s="11"/>
      <c r="K181" s="13"/>
    </row>
    <row r="182" spans="1:11" ht="15.75" x14ac:dyDescent="0.2">
      <c r="A182" s="16"/>
      <c r="B182" s="11"/>
      <c r="C182" s="11"/>
      <c r="D182" s="118" t="s">
        <v>14</v>
      </c>
      <c r="E182" s="118"/>
      <c r="F182" s="37"/>
      <c r="G182" s="127"/>
      <c r="H182" s="127"/>
      <c r="I182" s="11"/>
      <c r="J182" s="11"/>
      <c r="K182" s="13"/>
    </row>
    <row r="183" spans="1:11" ht="15.75" x14ac:dyDescent="0.2">
      <c r="A183" s="16"/>
      <c r="B183" s="11"/>
      <c r="C183" s="11"/>
      <c r="D183" s="11"/>
      <c r="E183" s="39" t="s">
        <v>11</v>
      </c>
      <c r="F183" s="24" t="s">
        <v>69</v>
      </c>
      <c r="G183" s="127">
        <f>G161</f>
        <v>-139821.14000000001</v>
      </c>
      <c r="H183" s="127"/>
      <c r="I183" s="11"/>
      <c r="J183" s="11"/>
      <c r="K183" s="13"/>
    </row>
    <row r="184" spans="1:11" ht="15.75" x14ac:dyDescent="0.2">
      <c r="A184" s="16"/>
      <c r="B184" s="11"/>
      <c r="C184" s="11"/>
      <c r="D184" s="37"/>
      <c r="E184" s="37" t="s">
        <v>12</v>
      </c>
      <c r="F184" s="24">
        <f>F178</f>
        <v>194855834</v>
      </c>
      <c r="G184" s="127">
        <f>G178</f>
        <v>28263219.16</v>
      </c>
      <c r="H184" s="127"/>
      <c r="I184" s="11"/>
      <c r="J184" s="11"/>
      <c r="K184" s="13"/>
    </row>
    <row r="185" spans="1:11" ht="16.5" thickBot="1" x14ac:dyDescent="0.25">
      <c r="A185" s="16"/>
      <c r="B185" s="11"/>
      <c r="C185" s="11"/>
      <c r="D185" s="118" t="s">
        <v>15</v>
      </c>
      <c r="E185" s="118"/>
      <c r="F185" s="27">
        <f>J171</f>
        <v>0</v>
      </c>
      <c r="G185" s="128">
        <f>K171</f>
        <v>0</v>
      </c>
      <c r="H185" s="128"/>
      <c r="I185" s="11"/>
      <c r="J185" s="11"/>
      <c r="K185" s="13"/>
    </row>
    <row r="186" spans="1:11" ht="16.5" thickBot="1" x14ac:dyDescent="0.25">
      <c r="A186" s="16"/>
      <c r="B186" s="11"/>
      <c r="C186" s="11"/>
      <c r="D186" s="119" t="s">
        <v>16</v>
      </c>
      <c r="E186" s="119"/>
      <c r="F186" s="28">
        <f>SUM(F181,F183:F185)</f>
        <v>244138466</v>
      </c>
      <c r="G186" s="129">
        <f>SUM(G181,G183:G185)</f>
        <v>55729774.019999996</v>
      </c>
      <c r="H186" s="129"/>
      <c r="I186" s="11"/>
      <c r="J186" s="11"/>
      <c r="K186" s="13"/>
    </row>
    <row r="187" spans="1:11" ht="16.5" thickTop="1" x14ac:dyDescent="0.2">
      <c r="A187" s="16"/>
      <c r="B187" s="11"/>
      <c r="C187" s="11"/>
      <c r="D187" s="38"/>
      <c r="E187" s="38"/>
      <c r="F187" s="91"/>
      <c r="G187" s="92"/>
      <c r="H187" s="92"/>
      <c r="I187" s="11"/>
      <c r="J187" s="11"/>
      <c r="K187" s="13"/>
    </row>
    <row r="188" spans="1:11" ht="15.75" thickBot="1" x14ac:dyDescent="0.25">
      <c r="A188" s="29"/>
      <c r="B188" s="30"/>
      <c r="C188" s="30"/>
      <c r="D188" s="30"/>
      <c r="E188" s="30"/>
      <c r="F188" s="30"/>
      <c r="G188" s="30"/>
      <c r="H188" s="30"/>
      <c r="I188" s="30"/>
      <c r="J188" s="30"/>
      <c r="K188" s="31"/>
    </row>
    <row r="189" spans="1:11" ht="21" thickBot="1" x14ac:dyDescent="0.25">
      <c r="A189" s="130" t="s">
        <v>36</v>
      </c>
      <c r="B189" s="131"/>
      <c r="C189" s="131"/>
      <c r="D189" s="131"/>
      <c r="E189" s="131"/>
      <c r="F189" s="131"/>
      <c r="G189" s="131"/>
      <c r="H189" s="131"/>
      <c r="I189" s="131"/>
      <c r="J189" s="131"/>
      <c r="K189" s="132"/>
    </row>
    <row r="190" spans="1:11" ht="18.75" thickBot="1" x14ac:dyDescent="0.25">
      <c r="A190" s="133" t="s">
        <v>0</v>
      </c>
      <c r="B190" s="134"/>
      <c r="C190" s="154"/>
      <c r="D190" s="134" t="s">
        <v>1</v>
      </c>
      <c r="E190" s="135"/>
      <c r="F190" s="135"/>
      <c r="G190" s="136"/>
      <c r="H190" s="133" t="s">
        <v>8</v>
      </c>
      <c r="I190" s="135"/>
      <c r="J190" s="135"/>
      <c r="K190" s="136"/>
    </row>
    <row r="191" spans="1:11" ht="45.75" thickBot="1" x14ac:dyDescent="0.25">
      <c r="A191" s="2" t="s">
        <v>2</v>
      </c>
      <c r="B191" s="3" t="s">
        <v>3</v>
      </c>
      <c r="C191" s="79" t="s">
        <v>5</v>
      </c>
      <c r="D191" s="78" t="s">
        <v>2</v>
      </c>
      <c r="E191" s="5" t="s">
        <v>3</v>
      </c>
      <c r="F191" s="6" t="s">
        <v>4</v>
      </c>
      <c r="G191" s="61" t="s">
        <v>154</v>
      </c>
      <c r="H191" s="5" t="s">
        <v>2</v>
      </c>
      <c r="I191" s="5" t="s">
        <v>3</v>
      </c>
      <c r="J191" s="6" t="s">
        <v>4</v>
      </c>
      <c r="K191" s="61" t="s">
        <v>154</v>
      </c>
    </row>
    <row r="192" spans="1:11" ht="15" x14ac:dyDescent="0.2">
      <c r="A192" s="137" t="s">
        <v>6</v>
      </c>
      <c r="B192" s="138"/>
      <c r="C192" s="139"/>
      <c r="D192" s="41"/>
      <c r="E192" s="8"/>
      <c r="F192" s="9"/>
      <c r="G192" s="95"/>
      <c r="H192" s="7"/>
      <c r="I192" s="8"/>
      <c r="J192" s="9"/>
      <c r="K192" s="95"/>
    </row>
    <row r="193" spans="1:11" ht="45" x14ac:dyDescent="0.2">
      <c r="A193" s="40" t="s">
        <v>37</v>
      </c>
      <c r="B193" s="43" t="s">
        <v>36</v>
      </c>
      <c r="C193" s="50">
        <v>9596404</v>
      </c>
      <c r="D193" s="42"/>
      <c r="E193" s="13"/>
      <c r="F193" s="14"/>
      <c r="G193" s="63"/>
      <c r="H193" s="10"/>
      <c r="I193" s="13"/>
      <c r="J193" s="14"/>
      <c r="K193" s="63"/>
    </row>
    <row r="194" spans="1:11" ht="15.75" thickBot="1" x14ac:dyDescent="0.25">
      <c r="A194" s="10"/>
      <c r="B194" s="11"/>
      <c r="C194" s="80"/>
      <c r="D194" s="42"/>
      <c r="E194" s="13"/>
      <c r="F194" s="14"/>
      <c r="G194" s="63"/>
      <c r="H194" s="10"/>
      <c r="I194" s="13"/>
      <c r="J194" s="14"/>
      <c r="K194" s="63"/>
    </row>
    <row r="195" spans="1:11" ht="15.75" x14ac:dyDescent="0.2">
      <c r="A195" s="143" t="s">
        <v>7</v>
      </c>
      <c r="B195" s="119"/>
      <c r="C195" s="50">
        <f>SUM(C193:C194)</f>
        <v>9596404</v>
      </c>
      <c r="D195" s="42"/>
      <c r="E195" s="13"/>
      <c r="F195" s="14"/>
      <c r="G195" s="63"/>
      <c r="H195" s="10"/>
      <c r="I195" s="13"/>
      <c r="J195" s="14"/>
      <c r="K195" s="63"/>
    </row>
    <row r="196" spans="1:11" ht="15" x14ac:dyDescent="0.2">
      <c r="A196" s="16"/>
      <c r="B196" s="11"/>
      <c r="C196" s="13"/>
      <c r="D196" s="42"/>
      <c r="E196" s="13"/>
      <c r="F196" s="14"/>
      <c r="G196" s="63"/>
      <c r="H196" s="10"/>
      <c r="I196" s="13"/>
      <c r="J196" s="14"/>
      <c r="K196" s="63"/>
    </row>
    <row r="197" spans="1:11" ht="15" x14ac:dyDescent="0.2">
      <c r="A197" s="137" t="s">
        <v>152</v>
      </c>
      <c r="B197" s="138"/>
      <c r="C197" s="138"/>
      <c r="D197" s="42"/>
      <c r="E197" s="13"/>
      <c r="F197" s="14"/>
      <c r="G197" s="63"/>
      <c r="H197" s="10"/>
      <c r="I197" s="13"/>
      <c r="J197" s="14"/>
      <c r="K197" s="63"/>
    </row>
    <row r="198" spans="1:11" ht="15" x14ac:dyDescent="0.2">
      <c r="A198" s="17"/>
      <c r="B198" s="11"/>
      <c r="C198" s="50"/>
      <c r="D198" s="42"/>
      <c r="E198" s="13"/>
      <c r="F198" s="14"/>
      <c r="G198" s="63"/>
      <c r="H198" s="10"/>
      <c r="I198" s="13"/>
      <c r="J198" s="14"/>
      <c r="K198" s="63"/>
    </row>
    <row r="199" spans="1:11" ht="15.75" thickBot="1" x14ac:dyDescent="0.25">
      <c r="A199" s="17"/>
      <c r="B199" s="11"/>
      <c r="C199" s="80">
        <f>C193-4698925</f>
        <v>4897479</v>
      </c>
      <c r="D199" s="42"/>
      <c r="E199" s="13"/>
      <c r="F199" s="18"/>
      <c r="G199" s="64"/>
      <c r="H199" s="10"/>
      <c r="I199" s="13"/>
      <c r="J199" s="18"/>
      <c r="K199" s="64"/>
    </row>
    <row r="200" spans="1:11" ht="16.5" thickBot="1" x14ac:dyDescent="0.25">
      <c r="A200" s="144" t="s">
        <v>7</v>
      </c>
      <c r="B200" s="145"/>
      <c r="C200" s="80">
        <f>SUM(C198:C199)</f>
        <v>4897479</v>
      </c>
      <c r="D200" s="145" t="s">
        <v>7</v>
      </c>
      <c r="E200" s="146"/>
      <c r="F200" s="18">
        <f>SUM(F192:F199)</f>
        <v>0</v>
      </c>
      <c r="G200" s="64">
        <f>SUM(G192:G199)</f>
        <v>0</v>
      </c>
      <c r="H200" s="144" t="s">
        <v>7</v>
      </c>
      <c r="I200" s="146"/>
      <c r="J200" s="18">
        <f>SUM(J192:J199)</f>
        <v>0</v>
      </c>
      <c r="K200" s="64">
        <f>SUM(K192:K199)</f>
        <v>0</v>
      </c>
    </row>
    <row r="201" spans="1:11" ht="37.9" customHeight="1" thickBot="1" x14ac:dyDescent="0.25">
      <c r="A201" s="16"/>
      <c r="B201" s="11"/>
      <c r="C201" s="11"/>
      <c r="D201" s="133" t="s">
        <v>9</v>
      </c>
      <c r="E201" s="135"/>
      <c r="F201" s="135"/>
      <c r="G201" s="136"/>
      <c r="H201" s="11"/>
      <c r="I201" s="11"/>
      <c r="J201" s="11"/>
      <c r="K201" s="13"/>
    </row>
    <row r="202" spans="1:11" ht="30.75" thickBot="1" x14ac:dyDescent="0.25">
      <c r="A202" s="16"/>
      <c r="B202" s="11"/>
      <c r="C202" s="11"/>
      <c r="D202" s="5" t="s">
        <v>2</v>
      </c>
      <c r="E202" s="5" t="s">
        <v>3</v>
      </c>
      <c r="F202" s="6" t="s">
        <v>4</v>
      </c>
      <c r="G202" s="61" t="s">
        <v>154</v>
      </c>
      <c r="H202" s="11"/>
      <c r="I202" s="11"/>
      <c r="J202" s="11"/>
      <c r="K202" s="13"/>
    </row>
    <row r="203" spans="1:11" ht="45" x14ac:dyDescent="0.2">
      <c r="A203" s="16"/>
      <c r="B203" s="11"/>
      <c r="C203" s="11"/>
      <c r="D203" s="51">
        <v>4082</v>
      </c>
      <c r="E203" s="56" t="s">
        <v>70</v>
      </c>
      <c r="F203" s="70">
        <v>41411503</v>
      </c>
      <c r="G203" s="62">
        <v>34094147.649999999</v>
      </c>
      <c r="H203" s="11"/>
      <c r="I203" s="11"/>
      <c r="J203" s="11"/>
      <c r="K203" s="13"/>
    </row>
    <row r="204" spans="1:11" ht="60" x14ac:dyDescent="0.2">
      <c r="A204" s="16"/>
      <c r="B204" s="11"/>
      <c r="C204" s="11"/>
      <c r="D204" s="54">
        <v>4083</v>
      </c>
      <c r="E204" s="57" t="s">
        <v>71</v>
      </c>
      <c r="F204" s="75">
        <v>466956</v>
      </c>
      <c r="G204" s="62">
        <v>63715.43</v>
      </c>
      <c r="H204" s="11"/>
      <c r="I204" s="11"/>
      <c r="J204" s="11"/>
      <c r="K204" s="13"/>
    </row>
    <row r="205" spans="1:11" ht="60" x14ac:dyDescent="0.2">
      <c r="A205" s="16"/>
      <c r="B205" s="11"/>
      <c r="C205" s="11"/>
      <c r="D205" s="54">
        <v>4084</v>
      </c>
      <c r="E205" s="57" t="s">
        <v>72</v>
      </c>
      <c r="F205" s="75">
        <v>2213457</v>
      </c>
      <c r="G205" s="62">
        <v>2384413.66</v>
      </c>
      <c r="H205" s="11"/>
      <c r="I205" s="11"/>
      <c r="J205" s="11"/>
      <c r="K205" s="13"/>
    </row>
    <row r="206" spans="1:11" ht="45" x14ac:dyDescent="0.2">
      <c r="A206" s="16"/>
      <c r="B206" s="11"/>
      <c r="C206" s="11"/>
      <c r="D206" s="54">
        <v>4085</v>
      </c>
      <c r="E206" s="57" t="s">
        <v>58</v>
      </c>
      <c r="F206" s="75">
        <v>3233654</v>
      </c>
      <c r="G206" s="62">
        <v>2110437.4500000002</v>
      </c>
      <c r="H206" s="11"/>
      <c r="I206" s="11"/>
      <c r="J206" s="11"/>
      <c r="K206" s="13"/>
    </row>
    <row r="207" spans="1:11" ht="45" x14ac:dyDescent="0.2">
      <c r="A207" s="16"/>
      <c r="B207" s="11"/>
      <c r="C207" s="11"/>
      <c r="D207" s="52">
        <v>8766</v>
      </c>
      <c r="E207" s="57" t="s">
        <v>65</v>
      </c>
      <c r="F207" s="75">
        <v>517662</v>
      </c>
      <c r="G207" s="62">
        <v>31058.66</v>
      </c>
      <c r="H207" s="11"/>
      <c r="I207" s="11"/>
      <c r="J207" s="11"/>
      <c r="K207" s="13"/>
    </row>
    <row r="208" spans="1:11" ht="15" x14ac:dyDescent="0.2">
      <c r="A208" s="16"/>
      <c r="B208" s="11"/>
      <c r="C208" s="11"/>
      <c r="D208" s="10"/>
      <c r="E208" s="11"/>
      <c r="F208" s="74"/>
      <c r="G208" s="63"/>
      <c r="H208" s="11"/>
      <c r="I208" s="11"/>
      <c r="J208" s="11"/>
      <c r="K208" s="13"/>
    </row>
    <row r="209" spans="1:11" ht="15.75" thickBot="1" x14ac:dyDescent="0.25">
      <c r="A209" s="16"/>
      <c r="B209" s="11"/>
      <c r="C209" s="11"/>
      <c r="D209" s="44" t="s">
        <v>7</v>
      </c>
      <c r="E209" s="33"/>
      <c r="F209" s="18">
        <f>SUM(F203:F208)</f>
        <v>47843232</v>
      </c>
      <c r="G209" s="64">
        <f>SUM(G203:G208)</f>
        <v>38683772.849999994</v>
      </c>
      <c r="H209" s="11"/>
      <c r="I209" s="11"/>
      <c r="J209" s="11"/>
      <c r="K209" s="13"/>
    </row>
    <row r="210" spans="1:11" ht="15" x14ac:dyDescent="0.2">
      <c r="A210" s="16"/>
      <c r="B210" s="11"/>
      <c r="C210" s="11"/>
      <c r="D210" s="11"/>
      <c r="E210" s="11"/>
      <c r="F210" s="11"/>
      <c r="G210" s="11"/>
      <c r="H210" s="11"/>
      <c r="I210" s="11"/>
      <c r="J210" s="11"/>
      <c r="K210" s="13"/>
    </row>
    <row r="211" spans="1:11" ht="31.15" customHeight="1" x14ac:dyDescent="0.2">
      <c r="A211" s="16"/>
      <c r="B211" s="11"/>
      <c r="C211" s="11"/>
      <c r="D211" s="142" t="str">
        <f>A189</f>
        <v>WV School of Osteopathic Medicine</v>
      </c>
      <c r="E211" s="142"/>
      <c r="F211" s="36" t="s">
        <v>10</v>
      </c>
      <c r="G211" s="140" t="s">
        <v>153</v>
      </c>
      <c r="H211" s="140"/>
      <c r="I211" s="11"/>
      <c r="J211" s="11"/>
      <c r="K211" s="13"/>
    </row>
    <row r="212" spans="1:11" ht="15.75" x14ac:dyDescent="0.2">
      <c r="A212" s="16"/>
      <c r="B212" s="11"/>
      <c r="C212" s="11"/>
      <c r="D212" s="118" t="s">
        <v>13</v>
      </c>
      <c r="E212" s="118"/>
      <c r="F212" s="24">
        <f>C193</f>
        <v>9596404</v>
      </c>
      <c r="G212" s="127">
        <f>C199</f>
        <v>4897479</v>
      </c>
      <c r="H212" s="127"/>
      <c r="I212" s="11"/>
      <c r="J212" s="11"/>
      <c r="K212" s="13"/>
    </row>
    <row r="213" spans="1:11" ht="15.75" x14ac:dyDescent="0.2">
      <c r="A213" s="16"/>
      <c r="B213" s="11"/>
      <c r="C213" s="11"/>
      <c r="D213" s="118" t="s">
        <v>14</v>
      </c>
      <c r="E213" s="118"/>
      <c r="F213" s="37"/>
      <c r="G213" s="127"/>
      <c r="H213" s="127"/>
      <c r="I213" s="11"/>
      <c r="J213" s="11"/>
      <c r="K213" s="13"/>
    </row>
    <row r="214" spans="1:11" ht="15.75" x14ac:dyDescent="0.2">
      <c r="A214" s="16"/>
      <c r="B214" s="11"/>
      <c r="C214" s="11"/>
      <c r="D214" s="11"/>
      <c r="E214" s="39" t="s">
        <v>11</v>
      </c>
      <c r="F214" s="24" t="s">
        <v>69</v>
      </c>
      <c r="G214" s="127" t="s">
        <v>69</v>
      </c>
      <c r="H214" s="127"/>
      <c r="I214" s="11"/>
      <c r="J214" s="11"/>
      <c r="K214" s="13"/>
    </row>
    <row r="215" spans="1:11" ht="15.75" x14ac:dyDescent="0.2">
      <c r="A215" s="16"/>
      <c r="B215" s="11"/>
      <c r="C215" s="11"/>
      <c r="D215" s="37"/>
      <c r="E215" s="37" t="s">
        <v>12</v>
      </c>
      <c r="F215" s="24">
        <f>F209</f>
        <v>47843232</v>
      </c>
      <c r="G215" s="127">
        <f>G209</f>
        <v>38683772.849999994</v>
      </c>
      <c r="H215" s="127"/>
      <c r="I215" s="11"/>
      <c r="J215" s="11"/>
      <c r="K215" s="13"/>
    </row>
    <row r="216" spans="1:11" ht="16.5" thickBot="1" x14ac:dyDescent="0.25">
      <c r="A216" s="16"/>
      <c r="B216" s="11"/>
      <c r="C216" s="11"/>
      <c r="D216" s="118" t="s">
        <v>15</v>
      </c>
      <c r="E216" s="118"/>
      <c r="F216" s="27">
        <f>J202</f>
        <v>0</v>
      </c>
      <c r="G216" s="128">
        <f>K202</f>
        <v>0</v>
      </c>
      <c r="H216" s="128"/>
      <c r="I216" s="11"/>
      <c r="J216" s="11"/>
      <c r="K216" s="13"/>
    </row>
    <row r="217" spans="1:11" ht="16.5" thickBot="1" x14ac:dyDescent="0.25">
      <c r="A217" s="16"/>
      <c r="B217" s="11"/>
      <c r="C217" s="11"/>
      <c r="D217" s="119" t="s">
        <v>16</v>
      </c>
      <c r="E217" s="119"/>
      <c r="F217" s="28">
        <f>SUM(F212,F214:F216)</f>
        <v>57439636</v>
      </c>
      <c r="G217" s="129">
        <f>SUM(G212,G214:G216)</f>
        <v>43581251.849999994</v>
      </c>
      <c r="H217" s="129"/>
      <c r="I217" s="11"/>
      <c r="J217" s="11"/>
      <c r="K217" s="13"/>
    </row>
    <row r="218" spans="1:11" ht="16.5" thickTop="1" x14ac:dyDescent="0.2">
      <c r="A218" s="16"/>
      <c r="B218" s="11"/>
      <c r="C218" s="11"/>
      <c r="D218" s="38"/>
      <c r="E218" s="38"/>
      <c r="F218" s="91"/>
      <c r="G218" s="92"/>
      <c r="H218" s="92"/>
      <c r="I218" s="11"/>
      <c r="J218" s="11"/>
      <c r="K218" s="13"/>
    </row>
    <row r="219" spans="1:11" ht="15.75" thickBot="1" x14ac:dyDescent="0.25">
      <c r="A219" s="29"/>
      <c r="B219" s="30"/>
      <c r="C219" s="30"/>
      <c r="D219" s="30"/>
      <c r="E219" s="30"/>
      <c r="F219" s="30"/>
      <c r="G219" s="30"/>
      <c r="H219" s="30"/>
      <c r="I219" s="30"/>
      <c r="J219" s="30"/>
      <c r="K219" s="31"/>
    </row>
    <row r="220" spans="1:11" ht="21" thickBot="1" x14ac:dyDescent="0.25">
      <c r="A220" s="130" t="s">
        <v>38</v>
      </c>
      <c r="B220" s="131"/>
      <c r="C220" s="131"/>
      <c r="D220" s="131"/>
      <c r="E220" s="131"/>
      <c r="F220" s="131"/>
      <c r="G220" s="131"/>
      <c r="H220" s="131"/>
      <c r="I220" s="131"/>
      <c r="J220" s="131"/>
      <c r="K220" s="132"/>
    </row>
    <row r="221" spans="1:11" ht="18.75" thickBot="1" x14ac:dyDescent="0.25">
      <c r="A221" s="133" t="s">
        <v>0</v>
      </c>
      <c r="B221" s="134"/>
      <c r="C221" s="134"/>
      <c r="D221" s="133" t="s">
        <v>1</v>
      </c>
      <c r="E221" s="135"/>
      <c r="F221" s="135"/>
      <c r="G221" s="136"/>
      <c r="H221" s="133" t="s">
        <v>8</v>
      </c>
      <c r="I221" s="135"/>
      <c r="J221" s="135"/>
      <c r="K221" s="136"/>
    </row>
    <row r="222" spans="1:11" ht="45.75" thickBot="1" x14ac:dyDescent="0.25">
      <c r="A222" s="2" t="s">
        <v>2</v>
      </c>
      <c r="B222" s="3" t="s">
        <v>3</v>
      </c>
      <c r="C222" s="4" t="s">
        <v>5</v>
      </c>
      <c r="D222" s="5" t="s">
        <v>2</v>
      </c>
      <c r="E222" s="5" t="s">
        <v>3</v>
      </c>
      <c r="F222" s="6" t="s">
        <v>4</v>
      </c>
      <c r="G222" s="61" t="s">
        <v>154</v>
      </c>
      <c r="H222" s="5" t="s">
        <v>2</v>
      </c>
      <c r="I222" s="5" t="s">
        <v>3</v>
      </c>
      <c r="J222" s="6" t="s">
        <v>4</v>
      </c>
      <c r="K222" s="61" t="s">
        <v>154</v>
      </c>
    </row>
    <row r="223" spans="1:11" ht="15" x14ac:dyDescent="0.2">
      <c r="A223" s="137" t="s">
        <v>6</v>
      </c>
      <c r="B223" s="138"/>
      <c r="C223" s="139"/>
      <c r="D223" s="7"/>
      <c r="E223" s="8"/>
      <c r="F223" s="9"/>
      <c r="G223" s="95"/>
      <c r="H223" s="7"/>
      <c r="I223" s="8"/>
      <c r="J223" s="9"/>
      <c r="K223" s="95"/>
    </row>
    <row r="224" spans="1:11" ht="15" x14ac:dyDescent="0.2">
      <c r="A224" s="40" t="s">
        <v>42</v>
      </c>
      <c r="B224" s="11" t="s">
        <v>39</v>
      </c>
      <c r="C224" s="12">
        <v>6383221</v>
      </c>
      <c r="D224" s="10"/>
      <c r="E224" s="13"/>
      <c r="F224" s="14"/>
      <c r="G224" s="63"/>
      <c r="H224" s="10"/>
      <c r="I224" s="13"/>
      <c r="J224" s="14"/>
      <c r="K224" s="63"/>
    </row>
    <row r="225" spans="1:11" ht="15.75" thickBot="1" x14ac:dyDescent="0.25">
      <c r="A225" s="10"/>
      <c r="B225" s="11"/>
      <c r="C225" s="15"/>
      <c r="D225" s="10"/>
      <c r="E225" s="13"/>
      <c r="F225" s="14"/>
      <c r="G225" s="63"/>
      <c r="H225" s="10"/>
      <c r="I225" s="13"/>
      <c r="J225" s="14"/>
      <c r="K225" s="63"/>
    </row>
    <row r="226" spans="1:11" ht="15.75" x14ac:dyDescent="0.2">
      <c r="A226" s="143" t="s">
        <v>7</v>
      </c>
      <c r="B226" s="119"/>
      <c r="C226" s="12">
        <f>SUM(C224:C225)</f>
        <v>6383221</v>
      </c>
      <c r="D226" s="10"/>
      <c r="E226" s="13"/>
      <c r="F226" s="14"/>
      <c r="G226" s="63"/>
      <c r="H226" s="10"/>
      <c r="I226" s="13"/>
      <c r="J226" s="14"/>
      <c r="K226" s="63"/>
    </row>
    <row r="227" spans="1:11" ht="15" x14ac:dyDescent="0.2">
      <c r="A227" s="16"/>
      <c r="B227" s="11"/>
      <c r="C227" s="11"/>
      <c r="D227" s="10"/>
      <c r="E227" s="13"/>
      <c r="F227" s="14"/>
      <c r="G227" s="63"/>
      <c r="H227" s="10"/>
      <c r="I227" s="13"/>
      <c r="J227" s="14"/>
      <c r="K227" s="63"/>
    </row>
    <row r="228" spans="1:11" ht="15" x14ac:dyDescent="0.2">
      <c r="A228" s="137" t="s">
        <v>152</v>
      </c>
      <c r="B228" s="138"/>
      <c r="C228" s="138"/>
      <c r="D228" s="10"/>
      <c r="E228" s="13"/>
      <c r="F228" s="14"/>
      <c r="G228" s="63"/>
      <c r="H228" s="10"/>
      <c r="I228" s="13"/>
      <c r="J228" s="14"/>
      <c r="K228" s="63"/>
    </row>
    <row r="229" spans="1:11" ht="15" x14ac:dyDescent="0.2">
      <c r="A229" s="17"/>
      <c r="B229" s="11"/>
      <c r="C229" s="12"/>
      <c r="D229" s="10"/>
      <c r="E229" s="13"/>
      <c r="F229" s="14"/>
      <c r="G229" s="63"/>
      <c r="H229" s="10"/>
      <c r="I229" s="13"/>
      <c r="J229" s="14"/>
      <c r="K229" s="63"/>
    </row>
    <row r="230" spans="1:11" ht="15.75" thickBot="1" x14ac:dyDescent="0.25">
      <c r="A230" s="17"/>
      <c r="B230" s="11"/>
      <c r="C230" s="15">
        <f>C226-4334480</f>
        <v>2048741</v>
      </c>
      <c r="D230" s="10"/>
      <c r="E230" s="13"/>
      <c r="F230" s="18"/>
      <c r="G230" s="64"/>
      <c r="H230" s="10"/>
      <c r="I230" s="13"/>
      <c r="J230" s="18"/>
      <c r="K230" s="64"/>
    </row>
    <row r="231" spans="1:11" ht="16.5" thickBot="1" x14ac:dyDescent="0.25">
      <c r="A231" s="144" t="s">
        <v>7</v>
      </c>
      <c r="B231" s="145"/>
      <c r="C231" s="15">
        <f>SUM(C229:C230)</f>
        <v>2048741</v>
      </c>
      <c r="D231" s="144" t="s">
        <v>7</v>
      </c>
      <c r="E231" s="146"/>
      <c r="F231" s="18">
        <f>SUM(F223:F230)</f>
        <v>0</v>
      </c>
      <c r="G231" s="64">
        <f>SUM(G223:G230)</f>
        <v>0</v>
      </c>
      <c r="H231" s="144" t="s">
        <v>7</v>
      </c>
      <c r="I231" s="146"/>
      <c r="J231" s="18">
        <f>SUM(J223:J230)</f>
        <v>0</v>
      </c>
      <c r="K231" s="64">
        <f>SUM(K223:K230)</f>
        <v>0</v>
      </c>
    </row>
    <row r="232" spans="1:11" ht="18" customHeight="1" thickBot="1" x14ac:dyDescent="0.25">
      <c r="A232" s="16"/>
      <c r="B232" s="11"/>
      <c r="C232" s="11"/>
      <c r="D232" s="133" t="s">
        <v>9</v>
      </c>
      <c r="E232" s="135"/>
      <c r="F232" s="135"/>
      <c r="G232" s="136"/>
      <c r="H232" s="11"/>
      <c r="I232" s="11"/>
      <c r="J232" s="11"/>
      <c r="K232" s="13"/>
    </row>
    <row r="233" spans="1:11" ht="30.75" thickBot="1" x14ac:dyDescent="0.25">
      <c r="A233" s="16"/>
      <c r="B233" s="11"/>
      <c r="C233" s="11"/>
      <c r="D233" s="5" t="s">
        <v>2</v>
      </c>
      <c r="E233" s="5" t="s">
        <v>3</v>
      </c>
      <c r="F233" s="6" t="s">
        <v>4</v>
      </c>
      <c r="G233" s="61" t="s">
        <v>154</v>
      </c>
      <c r="H233" s="11"/>
      <c r="I233" s="11"/>
      <c r="J233" s="11"/>
      <c r="K233" s="13"/>
    </row>
    <row r="234" spans="1:11" ht="30" x14ac:dyDescent="0.2">
      <c r="A234" s="16"/>
      <c r="B234" s="11"/>
      <c r="C234" s="11"/>
      <c r="D234" s="65" t="s">
        <v>99</v>
      </c>
      <c r="E234" s="66" t="s">
        <v>100</v>
      </c>
      <c r="F234" s="107">
        <v>0</v>
      </c>
      <c r="G234" s="82">
        <v>908611.14</v>
      </c>
      <c r="H234" s="11"/>
      <c r="I234" s="11"/>
      <c r="J234" s="11"/>
      <c r="K234" s="13"/>
    </row>
    <row r="235" spans="1:11" ht="45" x14ac:dyDescent="0.2">
      <c r="A235" s="16"/>
      <c r="B235" s="11"/>
      <c r="C235" s="11"/>
      <c r="D235" s="67" t="s">
        <v>101</v>
      </c>
      <c r="E235" s="53" t="s">
        <v>70</v>
      </c>
      <c r="F235" s="75">
        <v>8500000</v>
      </c>
      <c r="G235" s="71">
        <v>424747.63</v>
      </c>
      <c r="H235" s="11"/>
      <c r="I235" s="11"/>
      <c r="J235" s="11"/>
      <c r="K235" s="13"/>
    </row>
    <row r="236" spans="1:11" ht="60" x14ac:dyDescent="0.2">
      <c r="A236" s="16"/>
      <c r="B236" s="11"/>
      <c r="C236" s="11"/>
      <c r="D236" s="67" t="s">
        <v>102</v>
      </c>
      <c r="E236" s="53" t="s">
        <v>71</v>
      </c>
      <c r="F236" s="75">
        <v>768700</v>
      </c>
      <c r="G236" s="71">
        <v>13429.97</v>
      </c>
      <c r="H236" s="11"/>
      <c r="I236" s="11"/>
      <c r="J236" s="11"/>
      <c r="K236" s="13"/>
    </row>
    <row r="237" spans="1:11" ht="60" x14ac:dyDescent="0.2">
      <c r="A237" s="16"/>
      <c r="B237" s="11"/>
      <c r="C237" s="11"/>
      <c r="D237" s="67" t="s">
        <v>103</v>
      </c>
      <c r="E237" s="53" t="s">
        <v>72</v>
      </c>
      <c r="F237" s="75">
        <v>450000</v>
      </c>
      <c r="G237" s="71">
        <v>29445.15</v>
      </c>
      <c r="H237" s="11"/>
      <c r="I237" s="11"/>
      <c r="J237" s="11"/>
      <c r="K237" s="13"/>
    </row>
    <row r="238" spans="1:11" ht="45" x14ac:dyDescent="0.2">
      <c r="A238" s="16"/>
      <c r="B238" s="11"/>
      <c r="C238" s="11"/>
      <c r="D238" s="67" t="s">
        <v>104</v>
      </c>
      <c r="E238" s="53" t="s">
        <v>58</v>
      </c>
      <c r="F238" s="75">
        <v>2347875</v>
      </c>
      <c r="G238" s="71">
        <v>223943.33</v>
      </c>
      <c r="H238" s="11"/>
      <c r="I238" s="11"/>
      <c r="J238" s="11"/>
      <c r="K238" s="13"/>
    </row>
    <row r="239" spans="1:11" ht="45.75" thickBot="1" x14ac:dyDescent="0.25">
      <c r="A239" s="16"/>
      <c r="B239" s="11"/>
      <c r="C239" s="11"/>
      <c r="D239" s="67" t="s">
        <v>105</v>
      </c>
      <c r="E239" s="53" t="s">
        <v>65</v>
      </c>
      <c r="F239" s="76">
        <v>6317503</v>
      </c>
      <c r="G239" s="71">
        <v>167686.88</v>
      </c>
      <c r="H239" s="11"/>
      <c r="I239" s="11"/>
      <c r="J239" s="11"/>
      <c r="K239" s="13"/>
    </row>
    <row r="240" spans="1:11" ht="15.75" thickBot="1" x14ac:dyDescent="0.25">
      <c r="A240" s="16"/>
      <c r="B240" s="11"/>
      <c r="C240" s="11"/>
      <c r="D240" s="44" t="s">
        <v>7</v>
      </c>
      <c r="E240" s="34"/>
      <c r="F240" s="20">
        <f>SUM(F234:F239)</f>
        <v>18384078</v>
      </c>
      <c r="G240" s="81">
        <f>SUM(G234:G239)</f>
        <v>1767864.1</v>
      </c>
      <c r="H240" s="11"/>
      <c r="I240" s="11"/>
      <c r="J240" s="11"/>
      <c r="K240" s="13"/>
    </row>
    <row r="241" spans="1:11" ht="15" x14ac:dyDescent="0.2">
      <c r="A241" s="16"/>
      <c r="B241" s="11"/>
      <c r="C241" s="11"/>
      <c r="D241" s="11"/>
      <c r="E241" s="11"/>
      <c r="F241" s="11"/>
      <c r="G241" s="11"/>
      <c r="H241" s="11"/>
      <c r="I241" s="11"/>
      <c r="J241" s="11"/>
      <c r="K241" s="13"/>
    </row>
    <row r="242" spans="1:11" ht="31.15" customHeight="1" x14ac:dyDescent="0.2">
      <c r="A242" s="16"/>
      <c r="B242" s="11"/>
      <c r="C242" s="11"/>
      <c r="D242" s="142" t="str">
        <f>A220</f>
        <v xml:space="preserve">Bluefield State College </v>
      </c>
      <c r="E242" s="142"/>
      <c r="F242" s="36" t="s">
        <v>10</v>
      </c>
      <c r="G242" s="140" t="s">
        <v>153</v>
      </c>
      <c r="H242" s="140"/>
      <c r="I242" s="11"/>
      <c r="J242" s="11"/>
      <c r="K242" s="13"/>
    </row>
    <row r="243" spans="1:11" ht="15.75" x14ac:dyDescent="0.2">
      <c r="A243" s="16"/>
      <c r="B243" s="11"/>
      <c r="C243" s="11"/>
      <c r="D243" s="118" t="s">
        <v>13</v>
      </c>
      <c r="E243" s="118"/>
      <c r="F243" s="24">
        <f>C224</f>
        <v>6383221</v>
      </c>
      <c r="G243" s="127">
        <f>C230</f>
        <v>2048741</v>
      </c>
      <c r="H243" s="127"/>
      <c r="I243" s="11"/>
      <c r="J243" s="11"/>
      <c r="K243" s="13"/>
    </row>
    <row r="244" spans="1:11" ht="15.75" x14ac:dyDescent="0.2">
      <c r="A244" s="16"/>
      <c r="B244" s="11"/>
      <c r="C244" s="11"/>
      <c r="D244" s="118" t="s">
        <v>14</v>
      </c>
      <c r="E244" s="118"/>
      <c r="F244" s="37"/>
      <c r="G244" s="127"/>
      <c r="H244" s="127"/>
      <c r="I244" s="11"/>
      <c r="J244" s="11"/>
      <c r="K244" s="13"/>
    </row>
    <row r="245" spans="1:11" ht="15.75" x14ac:dyDescent="0.2">
      <c r="A245" s="16"/>
      <c r="B245" s="11"/>
      <c r="C245" s="11"/>
      <c r="D245" s="11"/>
      <c r="E245" s="39" t="s">
        <v>11</v>
      </c>
      <c r="F245" s="24" t="s">
        <v>69</v>
      </c>
      <c r="G245" s="127" t="s">
        <v>69</v>
      </c>
      <c r="H245" s="127"/>
      <c r="I245" s="11"/>
      <c r="J245" s="11"/>
      <c r="K245" s="13"/>
    </row>
    <row r="246" spans="1:11" ht="15.75" x14ac:dyDescent="0.2">
      <c r="A246" s="16"/>
      <c r="B246" s="11"/>
      <c r="C246" s="11"/>
      <c r="D246" s="37"/>
      <c r="E246" s="37" t="s">
        <v>12</v>
      </c>
      <c r="F246" s="24">
        <f>F240</f>
        <v>18384078</v>
      </c>
      <c r="G246" s="127">
        <f>G240</f>
        <v>1767864.1</v>
      </c>
      <c r="H246" s="127"/>
      <c r="I246" s="11"/>
      <c r="J246" s="11"/>
      <c r="K246" s="13"/>
    </row>
    <row r="247" spans="1:11" ht="16.5" thickBot="1" x14ac:dyDescent="0.25">
      <c r="A247" s="16"/>
      <c r="B247" s="11"/>
      <c r="C247" s="11"/>
      <c r="D247" s="118" t="s">
        <v>15</v>
      </c>
      <c r="E247" s="118"/>
      <c r="F247" s="27">
        <f>J233</f>
        <v>0</v>
      </c>
      <c r="G247" s="128">
        <f>K233</f>
        <v>0</v>
      </c>
      <c r="H247" s="128"/>
      <c r="I247" s="11"/>
      <c r="J247" s="11"/>
      <c r="K247" s="13"/>
    </row>
    <row r="248" spans="1:11" ht="16.5" thickBot="1" x14ac:dyDescent="0.25">
      <c r="A248" s="16"/>
      <c r="B248" s="11"/>
      <c r="C248" s="11"/>
      <c r="D248" s="119" t="s">
        <v>16</v>
      </c>
      <c r="E248" s="119"/>
      <c r="F248" s="28">
        <f>SUM(F243,F245:F247)</f>
        <v>24767299</v>
      </c>
      <c r="G248" s="129">
        <f>SUM(G243,G245:G247)</f>
        <v>3816605.1</v>
      </c>
      <c r="H248" s="129"/>
      <c r="I248" s="11"/>
      <c r="J248" s="11"/>
      <c r="K248" s="13"/>
    </row>
    <row r="249" spans="1:11" ht="16.5" thickTop="1" x14ac:dyDescent="0.2">
      <c r="A249" s="16"/>
      <c r="B249" s="11"/>
      <c r="C249" s="11"/>
      <c r="D249" s="38"/>
      <c r="E249" s="38"/>
      <c r="F249" s="91"/>
      <c r="G249" s="92"/>
      <c r="H249" s="92"/>
      <c r="I249" s="11"/>
      <c r="J249" s="11"/>
      <c r="K249" s="13"/>
    </row>
    <row r="250" spans="1:11" ht="15.75" thickBot="1" x14ac:dyDescent="0.25">
      <c r="A250" s="29"/>
      <c r="B250" s="30"/>
      <c r="C250" s="30"/>
      <c r="D250" s="30"/>
      <c r="E250" s="30"/>
      <c r="F250" s="30"/>
      <c r="G250" s="30"/>
      <c r="H250" s="30"/>
      <c r="I250" s="30"/>
      <c r="J250" s="30"/>
      <c r="K250" s="31"/>
    </row>
    <row r="251" spans="1:11" ht="21" thickBot="1" x14ac:dyDescent="0.25">
      <c r="A251" s="130" t="s">
        <v>40</v>
      </c>
      <c r="B251" s="131"/>
      <c r="C251" s="131"/>
      <c r="D251" s="131"/>
      <c r="E251" s="131"/>
      <c r="F251" s="131"/>
      <c r="G251" s="131"/>
      <c r="H251" s="131"/>
      <c r="I251" s="131"/>
      <c r="J251" s="131"/>
      <c r="K251" s="132"/>
    </row>
    <row r="252" spans="1:11" ht="18.75" thickBot="1" x14ac:dyDescent="0.25">
      <c r="A252" s="133" t="s">
        <v>0</v>
      </c>
      <c r="B252" s="134"/>
      <c r="C252" s="134"/>
      <c r="D252" s="133" t="s">
        <v>1</v>
      </c>
      <c r="E252" s="135"/>
      <c r="F252" s="135"/>
      <c r="G252" s="136"/>
      <c r="H252" s="133" t="s">
        <v>8</v>
      </c>
      <c r="I252" s="135"/>
      <c r="J252" s="135"/>
      <c r="K252" s="136"/>
    </row>
    <row r="253" spans="1:11" ht="45.75" thickBot="1" x14ac:dyDescent="0.25">
      <c r="A253" s="2" t="s">
        <v>2</v>
      </c>
      <c r="B253" s="3" t="s">
        <v>3</v>
      </c>
      <c r="C253" s="4" t="s">
        <v>5</v>
      </c>
      <c r="D253" s="5" t="s">
        <v>2</v>
      </c>
      <c r="E253" s="5" t="s">
        <v>3</v>
      </c>
      <c r="F253" s="6" t="s">
        <v>4</v>
      </c>
      <c r="G253" s="61" t="s">
        <v>154</v>
      </c>
      <c r="H253" s="5" t="s">
        <v>2</v>
      </c>
      <c r="I253" s="5" t="s">
        <v>3</v>
      </c>
      <c r="J253" s="6" t="s">
        <v>4</v>
      </c>
      <c r="K253" s="61" t="s">
        <v>154</v>
      </c>
    </row>
    <row r="254" spans="1:11" ht="15" x14ac:dyDescent="0.2">
      <c r="A254" s="137" t="s">
        <v>6</v>
      </c>
      <c r="B254" s="138"/>
      <c r="C254" s="139"/>
      <c r="D254" s="7"/>
      <c r="E254" s="8"/>
      <c r="F254" s="9"/>
      <c r="G254" s="95"/>
      <c r="H254" s="7"/>
      <c r="I254" s="8"/>
      <c r="J254" s="9"/>
      <c r="K254" s="95"/>
    </row>
    <row r="255" spans="1:11" ht="15" x14ac:dyDescent="0.2">
      <c r="A255" s="40" t="s">
        <v>43</v>
      </c>
      <c r="B255" s="11" t="s">
        <v>40</v>
      </c>
      <c r="C255" s="12">
        <v>10476415</v>
      </c>
      <c r="D255" s="10"/>
      <c r="E255" s="13"/>
      <c r="F255" s="14"/>
      <c r="G255" s="63"/>
      <c r="H255" s="10"/>
      <c r="I255" s="13"/>
      <c r="J255" s="14"/>
      <c r="K255" s="63"/>
    </row>
    <row r="256" spans="1:11" ht="15.75" thickBot="1" x14ac:dyDescent="0.25">
      <c r="A256" s="10"/>
      <c r="B256" s="11"/>
      <c r="C256" s="15"/>
      <c r="D256" s="10"/>
      <c r="E256" s="13"/>
      <c r="F256" s="14"/>
      <c r="G256" s="63"/>
      <c r="H256" s="10"/>
      <c r="I256" s="13"/>
      <c r="J256" s="14"/>
      <c r="K256" s="63"/>
    </row>
    <row r="257" spans="1:11" ht="15.75" x14ac:dyDescent="0.2">
      <c r="A257" s="143" t="s">
        <v>7</v>
      </c>
      <c r="B257" s="119"/>
      <c r="C257" s="12">
        <f>SUM(C255:C256)</f>
        <v>10476415</v>
      </c>
      <c r="D257" s="10"/>
      <c r="E257" s="13"/>
      <c r="F257" s="14"/>
      <c r="G257" s="63"/>
      <c r="H257" s="10"/>
      <c r="I257" s="13"/>
      <c r="J257" s="14"/>
      <c r="K257" s="63"/>
    </row>
    <row r="258" spans="1:11" ht="15" x14ac:dyDescent="0.2">
      <c r="A258" s="16"/>
      <c r="B258" s="11"/>
      <c r="C258" s="11"/>
      <c r="D258" s="10"/>
      <c r="E258" s="13"/>
      <c r="F258" s="14"/>
      <c r="G258" s="63"/>
      <c r="H258" s="10"/>
      <c r="I258" s="13"/>
      <c r="J258" s="14"/>
      <c r="K258" s="63"/>
    </row>
    <row r="259" spans="1:11" ht="15" x14ac:dyDescent="0.2">
      <c r="A259" s="137" t="s">
        <v>152</v>
      </c>
      <c r="B259" s="138"/>
      <c r="C259" s="138"/>
      <c r="D259" s="10"/>
      <c r="E259" s="13"/>
      <c r="F259" s="14"/>
      <c r="G259" s="63"/>
      <c r="H259" s="10"/>
      <c r="I259" s="13"/>
      <c r="J259" s="14"/>
      <c r="K259" s="63"/>
    </row>
    <row r="260" spans="1:11" ht="15" x14ac:dyDescent="0.2">
      <c r="A260" s="17"/>
      <c r="B260" s="11"/>
      <c r="C260" s="12"/>
      <c r="D260" s="10"/>
      <c r="E260" s="13"/>
      <c r="F260" s="14"/>
      <c r="G260" s="63"/>
      <c r="H260" s="10"/>
      <c r="I260" s="13"/>
      <c r="J260" s="14"/>
      <c r="K260" s="63"/>
    </row>
    <row r="261" spans="1:11" ht="15.75" thickBot="1" x14ac:dyDescent="0.25">
      <c r="A261" s="17"/>
      <c r="B261" s="11"/>
      <c r="C261" s="15">
        <f>C255-4866263</f>
        <v>5610152</v>
      </c>
      <c r="D261" s="10"/>
      <c r="E261" s="13"/>
      <c r="F261" s="18"/>
      <c r="G261" s="64"/>
      <c r="H261" s="10"/>
      <c r="I261" s="13"/>
      <c r="J261" s="18"/>
      <c r="K261" s="64"/>
    </row>
    <row r="262" spans="1:11" ht="16.5" thickBot="1" x14ac:dyDescent="0.25">
      <c r="A262" s="144" t="s">
        <v>7</v>
      </c>
      <c r="B262" s="145"/>
      <c r="C262" s="15">
        <f>SUM(C260:C261)</f>
        <v>5610152</v>
      </c>
      <c r="D262" s="144" t="s">
        <v>7</v>
      </c>
      <c r="E262" s="146"/>
      <c r="F262" s="18">
        <f>SUM(F254:F261)</f>
        <v>0</v>
      </c>
      <c r="G262" s="64">
        <f>SUM(G254:G261)</f>
        <v>0</v>
      </c>
      <c r="H262" s="144" t="s">
        <v>7</v>
      </c>
      <c r="I262" s="146"/>
      <c r="J262" s="18">
        <f>SUM(J254:J261)</f>
        <v>0</v>
      </c>
      <c r="K262" s="64">
        <f>SUM(K254:K261)</f>
        <v>0</v>
      </c>
    </row>
    <row r="263" spans="1:11" ht="35.450000000000003" customHeight="1" thickBot="1" x14ac:dyDescent="0.25">
      <c r="A263" s="16"/>
      <c r="B263" s="11"/>
      <c r="C263" s="11"/>
      <c r="D263" s="133" t="s">
        <v>9</v>
      </c>
      <c r="E263" s="135"/>
      <c r="F263" s="135"/>
      <c r="G263" s="136"/>
      <c r="H263" s="11"/>
      <c r="I263" s="11"/>
      <c r="J263" s="11"/>
      <c r="K263" s="13"/>
    </row>
    <row r="264" spans="1:11" ht="30.75" thickBot="1" x14ac:dyDescent="0.25">
      <c r="A264" s="16"/>
      <c r="B264" s="11"/>
      <c r="C264" s="11"/>
      <c r="D264" s="5" t="s">
        <v>2</v>
      </c>
      <c r="E264" s="5" t="s">
        <v>3</v>
      </c>
      <c r="F264" s="6" t="s">
        <v>4</v>
      </c>
      <c r="G264" s="61" t="s">
        <v>154</v>
      </c>
      <c r="H264" s="11"/>
      <c r="I264" s="11"/>
      <c r="J264" s="11"/>
      <c r="K264" s="13"/>
    </row>
    <row r="265" spans="1:11" ht="45" x14ac:dyDescent="0.2">
      <c r="A265" s="16"/>
      <c r="B265" s="11"/>
      <c r="C265" s="11"/>
      <c r="D265" s="51">
        <v>4387</v>
      </c>
      <c r="E265" s="48" t="s">
        <v>58</v>
      </c>
      <c r="F265" s="60">
        <v>4089427</v>
      </c>
      <c r="G265" s="77">
        <v>475978.59</v>
      </c>
      <c r="H265" s="11"/>
      <c r="I265" s="11"/>
      <c r="J265" s="11"/>
      <c r="K265" s="13"/>
    </row>
    <row r="266" spans="1:11" ht="30" x14ac:dyDescent="0.2">
      <c r="A266" s="16"/>
      <c r="B266" s="11"/>
      <c r="C266" s="11"/>
      <c r="D266" s="54">
        <v>4405</v>
      </c>
      <c r="E266" s="49" t="s">
        <v>100</v>
      </c>
      <c r="F266" s="60">
        <v>4063020</v>
      </c>
      <c r="G266" s="62">
        <v>181805.18</v>
      </c>
      <c r="H266" s="11"/>
      <c r="I266" s="11"/>
      <c r="J266" s="11"/>
      <c r="K266" s="13"/>
    </row>
    <row r="267" spans="1:11" ht="45" x14ac:dyDescent="0.2">
      <c r="A267" s="16"/>
      <c r="B267" s="11"/>
      <c r="C267" s="11"/>
      <c r="D267" s="54">
        <v>4407</v>
      </c>
      <c r="E267" s="49" t="s">
        <v>70</v>
      </c>
      <c r="F267" s="60">
        <v>17113692</v>
      </c>
      <c r="G267" s="62">
        <v>25558.39</v>
      </c>
      <c r="H267" s="11"/>
      <c r="I267" s="11"/>
      <c r="J267" s="11"/>
      <c r="K267" s="13"/>
    </row>
    <row r="268" spans="1:11" ht="60" x14ac:dyDescent="0.2">
      <c r="A268" s="16"/>
      <c r="B268" s="11"/>
      <c r="C268" s="11"/>
      <c r="D268" s="54">
        <v>4408</v>
      </c>
      <c r="E268" s="49" t="s">
        <v>71</v>
      </c>
      <c r="F268" s="60">
        <v>9676053</v>
      </c>
      <c r="G268" s="62">
        <v>117852.98</v>
      </c>
      <c r="H268" s="11"/>
      <c r="I268" s="11"/>
      <c r="J268" s="11"/>
      <c r="K268" s="13"/>
    </row>
    <row r="269" spans="1:11" ht="60" x14ac:dyDescent="0.2">
      <c r="A269" s="16"/>
      <c r="B269" s="11"/>
      <c r="C269" s="11"/>
      <c r="D269" s="54">
        <v>4409</v>
      </c>
      <c r="E269" s="49" t="s">
        <v>72</v>
      </c>
      <c r="F269" s="60">
        <v>1609936</v>
      </c>
      <c r="G269" s="62">
        <v>152511.47</v>
      </c>
      <c r="H269" s="11"/>
      <c r="I269" s="11"/>
      <c r="J269" s="11"/>
      <c r="K269" s="13"/>
    </row>
    <row r="270" spans="1:11" ht="45.75" thickBot="1" x14ac:dyDescent="0.25">
      <c r="A270" s="16"/>
      <c r="B270" s="11"/>
      <c r="C270" s="11"/>
      <c r="D270" s="52">
        <v>8768</v>
      </c>
      <c r="E270" s="49" t="s">
        <v>65</v>
      </c>
      <c r="F270" s="60">
        <v>2185516</v>
      </c>
      <c r="G270" s="96">
        <v>94093.27</v>
      </c>
      <c r="H270" s="11"/>
      <c r="I270" s="11"/>
      <c r="J270" s="11"/>
      <c r="K270" s="13"/>
    </row>
    <row r="271" spans="1:11" ht="15.75" thickBot="1" x14ac:dyDescent="0.25">
      <c r="A271" s="16"/>
      <c r="B271" s="11"/>
      <c r="C271" s="11"/>
      <c r="D271" s="44" t="s">
        <v>7</v>
      </c>
      <c r="E271" s="34"/>
      <c r="F271" s="87">
        <f>SUM(F265:F270)</f>
        <v>38737644</v>
      </c>
      <c r="G271" s="97">
        <f>SUM(G265:G270)</f>
        <v>1047799.88</v>
      </c>
      <c r="H271" s="11"/>
      <c r="I271" s="11"/>
      <c r="J271" s="11"/>
      <c r="K271" s="13"/>
    </row>
    <row r="272" spans="1:11" ht="15" x14ac:dyDescent="0.2">
      <c r="A272" s="16"/>
      <c r="B272" s="11"/>
      <c r="C272" s="11"/>
      <c r="D272" s="11"/>
      <c r="E272" s="11"/>
      <c r="F272" s="11"/>
      <c r="G272" s="11"/>
      <c r="H272" s="11"/>
      <c r="I272" s="11"/>
      <c r="J272" s="11"/>
      <c r="K272" s="13"/>
    </row>
    <row r="273" spans="1:11" ht="31.15" customHeight="1" x14ac:dyDescent="0.2">
      <c r="A273" s="16"/>
      <c r="B273" s="11"/>
      <c r="C273" s="11"/>
      <c r="D273" s="142" t="str">
        <f>A251</f>
        <v>Concord University</v>
      </c>
      <c r="E273" s="142"/>
      <c r="F273" s="36" t="s">
        <v>10</v>
      </c>
      <c r="G273" s="140" t="s">
        <v>153</v>
      </c>
      <c r="H273" s="140"/>
      <c r="I273" s="11"/>
      <c r="J273" s="11"/>
      <c r="K273" s="13"/>
    </row>
    <row r="274" spans="1:11" ht="15.75" x14ac:dyDescent="0.2">
      <c r="A274" s="16"/>
      <c r="B274" s="11"/>
      <c r="C274" s="11"/>
      <c r="D274" s="118" t="s">
        <v>13</v>
      </c>
      <c r="E274" s="118"/>
      <c r="F274" s="24">
        <f>C255</f>
        <v>10476415</v>
      </c>
      <c r="G274" s="127">
        <f>C261</f>
        <v>5610152</v>
      </c>
      <c r="H274" s="127"/>
      <c r="I274" s="11"/>
      <c r="J274" s="11"/>
      <c r="K274" s="13"/>
    </row>
    <row r="275" spans="1:11" ht="15.75" x14ac:dyDescent="0.2">
      <c r="A275" s="16"/>
      <c r="B275" s="11"/>
      <c r="C275" s="11"/>
      <c r="D275" s="118" t="s">
        <v>14</v>
      </c>
      <c r="E275" s="118"/>
      <c r="F275" s="37"/>
      <c r="G275" s="127"/>
      <c r="H275" s="127"/>
      <c r="I275" s="11"/>
      <c r="J275" s="11"/>
      <c r="K275" s="13"/>
    </row>
    <row r="276" spans="1:11" ht="15.75" x14ac:dyDescent="0.2">
      <c r="A276" s="16"/>
      <c r="B276" s="11"/>
      <c r="C276" s="11"/>
      <c r="D276" s="11"/>
      <c r="E276" s="39" t="s">
        <v>11</v>
      </c>
      <c r="F276" s="24" t="s">
        <v>69</v>
      </c>
      <c r="G276" s="127" t="s">
        <v>69</v>
      </c>
      <c r="H276" s="127"/>
      <c r="I276" s="11" t="s">
        <v>69</v>
      </c>
      <c r="J276" s="11"/>
      <c r="K276" s="13"/>
    </row>
    <row r="277" spans="1:11" ht="15.75" x14ac:dyDescent="0.2">
      <c r="A277" s="16"/>
      <c r="B277" s="11"/>
      <c r="C277" s="11"/>
      <c r="D277" s="37"/>
      <c r="E277" s="37" t="s">
        <v>12</v>
      </c>
      <c r="F277" s="24">
        <f>F271</f>
        <v>38737644</v>
      </c>
      <c r="G277" s="127">
        <f>G271</f>
        <v>1047799.88</v>
      </c>
      <c r="H277" s="127"/>
      <c r="I277" s="11"/>
      <c r="J277" s="11"/>
      <c r="K277" s="13"/>
    </row>
    <row r="278" spans="1:11" ht="16.5" thickBot="1" x14ac:dyDescent="0.25">
      <c r="A278" s="16"/>
      <c r="B278" s="11"/>
      <c r="C278" s="11"/>
      <c r="D278" s="118" t="s">
        <v>15</v>
      </c>
      <c r="E278" s="118"/>
      <c r="F278" s="27">
        <f>J264</f>
        <v>0</v>
      </c>
      <c r="G278" s="128">
        <f>K264</f>
        <v>0</v>
      </c>
      <c r="H278" s="128"/>
      <c r="I278" s="11"/>
      <c r="J278" s="11"/>
      <c r="K278" s="13"/>
    </row>
    <row r="279" spans="1:11" ht="16.5" thickBot="1" x14ac:dyDescent="0.25">
      <c r="A279" s="16"/>
      <c r="B279" s="11"/>
      <c r="C279" s="11"/>
      <c r="D279" s="119" t="s">
        <v>16</v>
      </c>
      <c r="E279" s="119"/>
      <c r="F279" s="28">
        <f>SUM(F274,F276:F278)</f>
        <v>49214059</v>
      </c>
      <c r="G279" s="129">
        <f>SUM(G274,G276:G278)</f>
        <v>6657951.8799999999</v>
      </c>
      <c r="H279" s="129"/>
      <c r="I279" s="11"/>
      <c r="J279" s="11"/>
      <c r="K279" s="13"/>
    </row>
    <row r="280" spans="1:11" ht="16.5" thickTop="1" x14ac:dyDescent="0.2">
      <c r="A280" s="16"/>
      <c r="B280" s="11"/>
      <c r="C280" s="11"/>
      <c r="D280" s="38"/>
      <c r="E280" s="38"/>
      <c r="F280" s="91"/>
      <c r="G280" s="92"/>
      <c r="H280" s="92"/>
      <c r="I280" s="11"/>
      <c r="J280" s="11"/>
      <c r="K280" s="13"/>
    </row>
    <row r="281" spans="1:11" ht="15.75" thickBot="1" x14ac:dyDescent="0.25">
      <c r="A281" s="29"/>
      <c r="B281" s="30"/>
      <c r="C281" s="30"/>
      <c r="D281" s="30"/>
      <c r="E281" s="30"/>
      <c r="F281" s="30"/>
      <c r="G281" s="30"/>
      <c r="H281" s="30"/>
      <c r="I281" s="30"/>
      <c r="J281" s="30"/>
      <c r="K281" s="31"/>
    </row>
    <row r="282" spans="1:11" ht="21" thickBot="1" x14ac:dyDescent="0.25">
      <c r="A282" s="130" t="s">
        <v>41</v>
      </c>
      <c r="B282" s="131"/>
      <c r="C282" s="131"/>
      <c r="D282" s="131"/>
      <c r="E282" s="131"/>
      <c r="F282" s="131"/>
      <c r="G282" s="131"/>
      <c r="H282" s="131"/>
      <c r="I282" s="131"/>
      <c r="J282" s="131"/>
      <c r="K282" s="132"/>
    </row>
    <row r="283" spans="1:11" ht="18.75" thickBot="1" x14ac:dyDescent="0.25">
      <c r="A283" s="133" t="s">
        <v>0</v>
      </c>
      <c r="B283" s="134"/>
      <c r="C283" s="134"/>
      <c r="D283" s="133" t="s">
        <v>1</v>
      </c>
      <c r="E283" s="135"/>
      <c r="F283" s="135"/>
      <c r="G283" s="136"/>
      <c r="H283" s="133" t="s">
        <v>8</v>
      </c>
      <c r="I283" s="135"/>
      <c r="J283" s="135"/>
      <c r="K283" s="136"/>
    </row>
    <row r="284" spans="1:11" ht="45.75" thickBot="1" x14ac:dyDescent="0.25">
      <c r="A284" s="2" t="s">
        <v>2</v>
      </c>
      <c r="B284" s="3" t="s">
        <v>3</v>
      </c>
      <c r="C284" s="4" t="s">
        <v>5</v>
      </c>
      <c r="D284" s="5" t="s">
        <v>2</v>
      </c>
      <c r="E284" s="5" t="s">
        <v>3</v>
      </c>
      <c r="F284" s="6" t="s">
        <v>4</v>
      </c>
      <c r="G284" s="61" t="s">
        <v>154</v>
      </c>
      <c r="H284" s="5" t="s">
        <v>2</v>
      </c>
      <c r="I284" s="5" t="s">
        <v>3</v>
      </c>
      <c r="J284" s="6" t="s">
        <v>4</v>
      </c>
      <c r="K284" s="61" t="s">
        <v>154</v>
      </c>
    </row>
    <row r="285" spans="1:11" ht="15" x14ac:dyDescent="0.2">
      <c r="A285" s="137" t="s">
        <v>6</v>
      </c>
      <c r="B285" s="138"/>
      <c r="C285" s="139"/>
      <c r="D285" s="7"/>
      <c r="E285" s="8"/>
      <c r="F285" s="9"/>
      <c r="G285" s="95"/>
      <c r="H285" s="7"/>
      <c r="I285" s="8"/>
      <c r="J285" s="9"/>
      <c r="K285" s="95"/>
    </row>
    <row r="286" spans="1:11" ht="30" x14ac:dyDescent="0.2">
      <c r="A286" s="40" t="s">
        <v>44</v>
      </c>
      <c r="B286" s="45" t="s">
        <v>41</v>
      </c>
      <c r="C286" s="12">
        <v>18600341</v>
      </c>
      <c r="D286" s="10"/>
      <c r="E286" s="13"/>
      <c r="F286" s="14"/>
      <c r="G286" s="63"/>
      <c r="H286" s="10"/>
      <c r="I286" s="13"/>
      <c r="J286" s="14"/>
      <c r="K286" s="63"/>
    </row>
    <row r="287" spans="1:11" ht="15.75" thickBot="1" x14ac:dyDescent="0.25">
      <c r="A287" s="10"/>
      <c r="B287" s="11"/>
      <c r="C287" s="15"/>
      <c r="D287" s="10"/>
      <c r="E287" s="13"/>
      <c r="F287" s="14"/>
      <c r="G287" s="63"/>
      <c r="H287" s="10"/>
      <c r="I287" s="13"/>
      <c r="J287" s="14"/>
      <c r="K287" s="63"/>
    </row>
    <row r="288" spans="1:11" ht="15.75" x14ac:dyDescent="0.2">
      <c r="A288" s="143" t="s">
        <v>7</v>
      </c>
      <c r="B288" s="119"/>
      <c r="C288" s="12">
        <f>SUM(C286:C287)</f>
        <v>18600341</v>
      </c>
      <c r="D288" s="10"/>
      <c r="E288" s="13"/>
      <c r="F288" s="14"/>
      <c r="G288" s="63"/>
      <c r="H288" s="10"/>
      <c r="I288" s="13"/>
      <c r="J288" s="14"/>
      <c r="K288" s="63"/>
    </row>
    <row r="289" spans="1:11" ht="15" x14ac:dyDescent="0.2">
      <c r="A289" s="16"/>
      <c r="B289" s="11"/>
      <c r="C289" s="11"/>
      <c r="D289" s="10"/>
      <c r="E289" s="13"/>
      <c r="F289" s="14"/>
      <c r="G289" s="63"/>
      <c r="H289" s="10"/>
      <c r="I289" s="13"/>
      <c r="J289" s="14"/>
      <c r="K289" s="63"/>
    </row>
    <row r="290" spans="1:11" ht="15" x14ac:dyDescent="0.2">
      <c r="A290" s="137" t="s">
        <v>152</v>
      </c>
      <c r="B290" s="138"/>
      <c r="C290" s="138"/>
      <c r="D290" s="10"/>
      <c r="E290" s="13"/>
      <c r="F290" s="14"/>
      <c r="G290" s="63"/>
      <c r="H290" s="10"/>
      <c r="I290" s="13"/>
      <c r="J290" s="14"/>
      <c r="K290" s="63"/>
    </row>
    <row r="291" spans="1:11" ht="15" x14ac:dyDescent="0.2">
      <c r="A291" s="17"/>
      <c r="B291" s="11"/>
      <c r="C291" s="12"/>
      <c r="D291" s="10"/>
      <c r="E291" s="13"/>
      <c r="F291" s="14"/>
      <c r="G291" s="63"/>
      <c r="H291" s="10"/>
      <c r="I291" s="13"/>
      <c r="J291" s="14"/>
      <c r="K291" s="63"/>
    </row>
    <row r="292" spans="1:11" ht="15.75" thickBot="1" x14ac:dyDescent="0.25">
      <c r="A292" s="17"/>
      <c r="B292" s="11"/>
      <c r="C292" s="15">
        <f>C286-6552643</f>
        <v>12047698</v>
      </c>
      <c r="D292" s="10"/>
      <c r="E292" s="13"/>
      <c r="F292" s="18"/>
      <c r="G292" s="64"/>
      <c r="H292" s="10"/>
      <c r="I292" s="13"/>
      <c r="J292" s="18"/>
      <c r="K292" s="64"/>
    </row>
    <row r="293" spans="1:11" ht="16.5" thickBot="1" x14ac:dyDescent="0.25">
      <c r="A293" s="144" t="s">
        <v>7</v>
      </c>
      <c r="B293" s="145"/>
      <c r="C293" s="15">
        <f>SUM(C291:C292)</f>
        <v>12047698</v>
      </c>
      <c r="D293" s="144" t="s">
        <v>7</v>
      </c>
      <c r="E293" s="146"/>
      <c r="F293" s="18">
        <f>SUM(F285:F292)</f>
        <v>0</v>
      </c>
      <c r="G293" s="64">
        <f>SUM(G285:G292)</f>
        <v>0</v>
      </c>
      <c r="H293" s="144" t="s">
        <v>7</v>
      </c>
      <c r="I293" s="146"/>
      <c r="J293" s="18">
        <f>SUM(J285:J292)</f>
        <v>0</v>
      </c>
      <c r="K293" s="64">
        <f>SUM(K285:K292)</f>
        <v>0</v>
      </c>
    </row>
    <row r="294" spans="1:11" ht="38.450000000000003" customHeight="1" thickBot="1" x14ac:dyDescent="0.25">
      <c r="A294" s="16"/>
      <c r="B294" s="11"/>
      <c r="C294" s="11"/>
      <c r="D294" s="133" t="s">
        <v>9</v>
      </c>
      <c r="E294" s="135"/>
      <c r="F294" s="135"/>
      <c r="G294" s="136"/>
      <c r="H294" s="11"/>
      <c r="I294" s="11"/>
      <c r="J294" s="11"/>
      <c r="K294" s="13"/>
    </row>
    <row r="295" spans="1:11" ht="30.75" thickBot="1" x14ac:dyDescent="0.25">
      <c r="A295" s="16"/>
      <c r="B295" s="11"/>
      <c r="C295" s="11"/>
      <c r="D295" s="5" t="s">
        <v>2</v>
      </c>
      <c r="E295" s="5" t="s">
        <v>3</v>
      </c>
      <c r="F295" s="6" t="s">
        <v>4</v>
      </c>
      <c r="G295" s="61" t="s">
        <v>154</v>
      </c>
      <c r="H295" s="11"/>
      <c r="I295" s="11"/>
      <c r="J295" s="11"/>
      <c r="K295" s="13"/>
    </row>
    <row r="296" spans="1:11" ht="30" x14ac:dyDescent="0.2">
      <c r="A296" s="16"/>
      <c r="B296" s="11"/>
      <c r="C296" s="11"/>
      <c r="D296" s="65" t="s">
        <v>106</v>
      </c>
      <c r="E296" s="66" t="s">
        <v>74</v>
      </c>
      <c r="F296" s="70">
        <v>3000000</v>
      </c>
      <c r="G296" s="77">
        <v>195156.57</v>
      </c>
      <c r="H296" s="11"/>
      <c r="I296" s="11"/>
      <c r="J296" s="11"/>
      <c r="K296" s="13"/>
    </row>
    <row r="297" spans="1:11" ht="30" x14ac:dyDescent="0.2">
      <c r="A297" s="16"/>
      <c r="B297" s="11"/>
      <c r="C297" s="11"/>
      <c r="D297" s="67" t="s">
        <v>107</v>
      </c>
      <c r="E297" s="53" t="s">
        <v>100</v>
      </c>
      <c r="F297" s="75">
        <v>0</v>
      </c>
      <c r="G297" s="62">
        <v>1100710.6000000001</v>
      </c>
      <c r="H297" s="11"/>
      <c r="I297" s="11"/>
      <c r="J297" s="11"/>
      <c r="K297" s="13"/>
    </row>
    <row r="298" spans="1:11" ht="45" x14ac:dyDescent="0.2">
      <c r="A298" s="16"/>
      <c r="B298" s="11"/>
      <c r="C298" s="11"/>
      <c r="D298" s="67" t="s">
        <v>108</v>
      </c>
      <c r="E298" s="53" t="s">
        <v>70</v>
      </c>
      <c r="F298" s="75">
        <v>28652948</v>
      </c>
      <c r="G298" s="62">
        <v>17229074.57</v>
      </c>
      <c r="H298" s="11"/>
      <c r="I298" s="11"/>
      <c r="J298" s="11"/>
      <c r="K298" s="13"/>
    </row>
    <row r="299" spans="1:11" ht="60" x14ac:dyDescent="0.2">
      <c r="A299" s="16"/>
      <c r="B299" s="11"/>
      <c r="C299" s="11"/>
      <c r="D299" s="67" t="s">
        <v>109</v>
      </c>
      <c r="E299" s="53" t="s">
        <v>71</v>
      </c>
      <c r="F299" s="75">
        <v>23003448</v>
      </c>
      <c r="G299" s="62">
        <v>8935054.4199999999</v>
      </c>
      <c r="H299" s="11"/>
      <c r="I299" s="11"/>
      <c r="J299" s="11"/>
      <c r="K299" s="13"/>
    </row>
    <row r="300" spans="1:11" ht="60" x14ac:dyDescent="0.2">
      <c r="A300" s="16"/>
      <c r="B300" s="11"/>
      <c r="C300" s="11"/>
      <c r="D300" s="67" t="s">
        <v>110</v>
      </c>
      <c r="E300" s="53" t="s">
        <v>72</v>
      </c>
      <c r="F300" s="75">
        <v>7268337</v>
      </c>
      <c r="G300" s="62">
        <v>7462098.2599999998</v>
      </c>
      <c r="H300" s="11"/>
      <c r="I300" s="11"/>
      <c r="J300" s="11"/>
      <c r="K300" s="13"/>
    </row>
    <row r="301" spans="1:11" ht="45" x14ac:dyDescent="0.2">
      <c r="A301" s="16"/>
      <c r="B301" s="11"/>
      <c r="C301" s="11"/>
      <c r="D301" s="67" t="s">
        <v>111</v>
      </c>
      <c r="E301" s="53" t="s">
        <v>58</v>
      </c>
      <c r="F301" s="75">
        <v>8231224</v>
      </c>
      <c r="G301" s="62">
        <v>1419173.7</v>
      </c>
      <c r="H301" s="11"/>
      <c r="I301" s="11"/>
      <c r="J301" s="11"/>
      <c r="K301" s="13"/>
    </row>
    <row r="302" spans="1:11" ht="45" x14ac:dyDescent="0.2">
      <c r="A302" s="16"/>
      <c r="B302" s="11"/>
      <c r="C302" s="11"/>
      <c r="D302" s="67" t="s">
        <v>112</v>
      </c>
      <c r="E302" s="53" t="s">
        <v>65</v>
      </c>
      <c r="F302" s="75">
        <v>5073077</v>
      </c>
      <c r="G302" s="62">
        <v>237149.84</v>
      </c>
      <c r="H302" s="11"/>
      <c r="I302" s="11"/>
      <c r="J302" s="11"/>
      <c r="K302" s="13"/>
    </row>
    <row r="303" spans="1:11" ht="60.75" thickBot="1" x14ac:dyDescent="0.25">
      <c r="A303" s="16"/>
      <c r="B303" s="11"/>
      <c r="C303" s="11"/>
      <c r="D303" s="67" t="s">
        <v>113</v>
      </c>
      <c r="E303" s="53" t="s">
        <v>114</v>
      </c>
      <c r="F303" s="108">
        <v>0</v>
      </c>
      <c r="G303" s="96">
        <v>4.7</v>
      </c>
      <c r="H303" s="11"/>
      <c r="I303" s="11"/>
      <c r="J303" s="11"/>
      <c r="K303" s="13"/>
    </row>
    <row r="304" spans="1:11" ht="15.75" thickBot="1" x14ac:dyDescent="0.25">
      <c r="A304" s="16"/>
      <c r="B304" s="11"/>
      <c r="C304" s="11"/>
      <c r="D304" s="44" t="s">
        <v>7</v>
      </c>
      <c r="E304" s="33"/>
      <c r="F304" s="88">
        <f>SUM(F296:F303)</f>
        <v>75229034</v>
      </c>
      <c r="G304" s="97">
        <f>SUM(G296:G303)</f>
        <v>36578422.660000011</v>
      </c>
      <c r="H304" s="11"/>
      <c r="I304" s="11"/>
      <c r="J304" s="11"/>
      <c r="K304" s="13"/>
    </row>
    <row r="305" spans="1:11" ht="15" x14ac:dyDescent="0.2">
      <c r="A305" s="16"/>
      <c r="B305" s="11"/>
      <c r="C305" s="11"/>
      <c r="D305" s="11"/>
      <c r="E305" s="11"/>
      <c r="F305" s="11"/>
      <c r="G305" s="11"/>
      <c r="H305" s="11"/>
      <c r="I305" s="11"/>
      <c r="J305" s="11"/>
      <c r="K305" s="13"/>
    </row>
    <row r="306" spans="1:11" ht="31.15" customHeight="1" x14ac:dyDescent="0.2">
      <c r="A306" s="16"/>
      <c r="B306" s="11"/>
      <c r="C306" s="11"/>
      <c r="D306" s="142" t="str">
        <f>A284</f>
        <v>Fund #</v>
      </c>
      <c r="E306" s="142"/>
      <c r="F306" s="36" t="s">
        <v>10</v>
      </c>
      <c r="G306" s="140" t="s">
        <v>153</v>
      </c>
      <c r="H306" s="140"/>
      <c r="I306" s="11"/>
      <c r="J306" s="11"/>
      <c r="K306" s="13"/>
    </row>
    <row r="307" spans="1:11" ht="15.75" x14ac:dyDescent="0.2">
      <c r="A307" s="16"/>
      <c r="B307" s="11"/>
      <c r="C307" s="11"/>
      <c r="D307" s="118" t="s">
        <v>13</v>
      </c>
      <c r="E307" s="118"/>
      <c r="F307" s="24">
        <f>C286</f>
        <v>18600341</v>
      </c>
      <c r="G307" s="127">
        <f>C292</f>
        <v>12047698</v>
      </c>
      <c r="H307" s="127"/>
      <c r="I307" s="11"/>
      <c r="J307" s="11"/>
      <c r="K307" s="13"/>
    </row>
    <row r="308" spans="1:11" ht="15.75" x14ac:dyDescent="0.2">
      <c r="A308" s="16"/>
      <c r="B308" s="11"/>
      <c r="C308" s="11"/>
      <c r="D308" s="118" t="s">
        <v>14</v>
      </c>
      <c r="E308" s="118"/>
      <c r="F308" s="37"/>
      <c r="G308" s="127"/>
      <c r="H308" s="127"/>
      <c r="I308" s="11"/>
      <c r="J308" s="11"/>
      <c r="K308" s="13"/>
    </row>
    <row r="309" spans="1:11" ht="15.75" x14ac:dyDescent="0.2">
      <c r="A309" s="16"/>
      <c r="B309" s="11"/>
      <c r="C309" s="11"/>
      <c r="D309" s="11"/>
      <c r="E309" s="39" t="s">
        <v>11</v>
      </c>
      <c r="F309" s="24" t="s">
        <v>69</v>
      </c>
      <c r="G309" s="127" t="s">
        <v>69</v>
      </c>
      <c r="H309" s="127"/>
      <c r="I309" s="11"/>
      <c r="J309" s="11"/>
      <c r="K309" s="13"/>
    </row>
    <row r="310" spans="1:11" ht="15.75" x14ac:dyDescent="0.2">
      <c r="A310" s="16"/>
      <c r="B310" s="11"/>
      <c r="C310" s="11"/>
      <c r="D310" s="37"/>
      <c r="E310" s="37" t="s">
        <v>12</v>
      </c>
      <c r="F310" s="24">
        <f>F304</f>
        <v>75229034</v>
      </c>
      <c r="G310" s="127">
        <f>G304</f>
        <v>36578422.660000011</v>
      </c>
      <c r="H310" s="127"/>
      <c r="I310" s="11"/>
      <c r="J310" s="11"/>
      <c r="K310" s="13"/>
    </row>
    <row r="311" spans="1:11" ht="16.5" thickBot="1" x14ac:dyDescent="0.25">
      <c r="A311" s="16"/>
      <c r="B311" s="11"/>
      <c r="C311" s="11"/>
      <c r="D311" s="118" t="s">
        <v>15</v>
      </c>
      <c r="E311" s="118"/>
      <c r="F311" s="27">
        <f>J295</f>
        <v>0</v>
      </c>
      <c r="G311" s="128">
        <f>K295</f>
        <v>0</v>
      </c>
      <c r="H311" s="128"/>
      <c r="I311" s="11"/>
      <c r="J311" s="11"/>
      <c r="K311" s="13"/>
    </row>
    <row r="312" spans="1:11" ht="16.5" thickBot="1" x14ac:dyDescent="0.25">
      <c r="A312" s="16"/>
      <c r="B312" s="11"/>
      <c r="C312" s="11"/>
      <c r="D312" s="119" t="s">
        <v>16</v>
      </c>
      <c r="E312" s="119"/>
      <c r="F312" s="28">
        <f>SUM(F307,F309:F311)</f>
        <v>93829375</v>
      </c>
      <c r="G312" s="129">
        <f>SUM(G307,G309:G311)</f>
        <v>48626120.660000011</v>
      </c>
      <c r="H312" s="129"/>
      <c r="I312" s="11"/>
      <c r="J312" s="11"/>
      <c r="K312" s="13"/>
    </row>
    <row r="313" spans="1:11" ht="16.5" thickTop="1" x14ac:dyDescent="0.2">
      <c r="A313" s="16"/>
      <c r="B313" s="11"/>
      <c r="C313" s="11"/>
      <c r="D313" s="38"/>
      <c r="E313" s="38"/>
      <c r="F313" s="91"/>
      <c r="G313" s="92"/>
      <c r="H313" s="92"/>
      <c r="I313" s="11"/>
      <c r="J313" s="11"/>
      <c r="K313" s="13"/>
    </row>
    <row r="314" spans="1:11" ht="15.75" thickBot="1" x14ac:dyDescent="0.25">
      <c r="A314" s="29"/>
      <c r="B314" s="30"/>
      <c r="C314" s="30"/>
      <c r="D314" s="30"/>
      <c r="E314" s="30"/>
      <c r="F314" s="30"/>
      <c r="G314" s="30"/>
      <c r="H314" s="30"/>
      <c r="I314" s="30"/>
      <c r="J314" s="30"/>
      <c r="K314" s="31"/>
    </row>
    <row r="315" spans="1:11" ht="21" thickBot="1" x14ac:dyDescent="0.25">
      <c r="A315" s="130" t="s">
        <v>45</v>
      </c>
      <c r="B315" s="131"/>
      <c r="C315" s="131"/>
      <c r="D315" s="131"/>
      <c r="E315" s="131"/>
      <c r="F315" s="131"/>
      <c r="G315" s="131"/>
      <c r="H315" s="131"/>
      <c r="I315" s="131"/>
      <c r="J315" s="131"/>
      <c r="K315" s="132"/>
    </row>
    <row r="316" spans="1:11" ht="18.75" thickBot="1" x14ac:dyDescent="0.25">
      <c r="A316" s="133" t="s">
        <v>0</v>
      </c>
      <c r="B316" s="134"/>
      <c r="C316" s="134"/>
      <c r="D316" s="133" t="s">
        <v>1</v>
      </c>
      <c r="E316" s="135"/>
      <c r="F316" s="135"/>
      <c r="G316" s="136"/>
      <c r="H316" s="133" t="s">
        <v>8</v>
      </c>
      <c r="I316" s="135"/>
      <c r="J316" s="135"/>
      <c r="K316" s="136"/>
    </row>
    <row r="317" spans="1:11" ht="45.75" thickBot="1" x14ac:dyDescent="0.25">
      <c r="A317" s="2" t="s">
        <v>2</v>
      </c>
      <c r="B317" s="3" t="s">
        <v>3</v>
      </c>
      <c r="C317" s="4" t="s">
        <v>5</v>
      </c>
      <c r="D317" s="5" t="s">
        <v>2</v>
      </c>
      <c r="E317" s="5" t="s">
        <v>3</v>
      </c>
      <c r="F317" s="6" t="s">
        <v>4</v>
      </c>
      <c r="G317" s="61" t="s">
        <v>154</v>
      </c>
      <c r="H317" s="5" t="s">
        <v>2</v>
      </c>
      <c r="I317" s="5" t="s">
        <v>3</v>
      </c>
      <c r="J317" s="6" t="s">
        <v>4</v>
      </c>
      <c r="K317" s="61" t="s">
        <v>154</v>
      </c>
    </row>
    <row r="318" spans="1:11" ht="15" x14ac:dyDescent="0.2">
      <c r="A318" s="137" t="s">
        <v>6</v>
      </c>
      <c r="B318" s="138"/>
      <c r="C318" s="139"/>
      <c r="D318" s="7"/>
      <c r="E318" s="8"/>
      <c r="F318" s="9"/>
      <c r="G318" s="95"/>
      <c r="H318" s="7"/>
      <c r="I318" s="8"/>
      <c r="J318" s="9"/>
      <c r="K318" s="95"/>
    </row>
    <row r="319" spans="1:11" ht="15" x14ac:dyDescent="0.2">
      <c r="A319" s="40" t="s">
        <v>46</v>
      </c>
      <c r="B319" s="11" t="s">
        <v>45</v>
      </c>
      <c r="C319" s="12">
        <v>6446942</v>
      </c>
      <c r="D319" s="10"/>
      <c r="E319" s="13"/>
      <c r="F319" s="14"/>
      <c r="G319" s="63"/>
      <c r="H319" s="10"/>
      <c r="I319" s="13"/>
      <c r="J319" s="14"/>
      <c r="K319" s="63"/>
    </row>
    <row r="320" spans="1:11" ht="15.75" thickBot="1" x14ac:dyDescent="0.25">
      <c r="A320" s="10"/>
      <c r="B320" s="11"/>
      <c r="C320" s="15"/>
      <c r="D320" s="10"/>
      <c r="E320" s="13"/>
      <c r="F320" s="14"/>
      <c r="G320" s="63"/>
      <c r="H320" s="10"/>
      <c r="I320" s="13"/>
      <c r="J320" s="14"/>
      <c r="K320" s="63"/>
    </row>
    <row r="321" spans="1:11" ht="15.75" x14ac:dyDescent="0.2">
      <c r="A321" s="143" t="s">
        <v>7</v>
      </c>
      <c r="B321" s="119"/>
      <c r="C321" s="12">
        <f>SUM(C319:C320)</f>
        <v>6446942</v>
      </c>
      <c r="D321" s="10"/>
      <c r="E321" s="13"/>
      <c r="F321" s="14"/>
      <c r="G321" s="63"/>
      <c r="H321" s="10"/>
      <c r="I321" s="13"/>
      <c r="J321" s="14"/>
      <c r="K321" s="63"/>
    </row>
    <row r="322" spans="1:11" ht="15" x14ac:dyDescent="0.2">
      <c r="A322" s="16"/>
      <c r="B322" s="11"/>
      <c r="C322" s="11"/>
      <c r="D322" s="10"/>
      <c r="E322" s="13"/>
      <c r="F322" s="14"/>
      <c r="G322" s="63"/>
      <c r="H322" s="10"/>
      <c r="I322" s="13"/>
      <c r="J322" s="14"/>
      <c r="K322" s="63"/>
    </row>
    <row r="323" spans="1:11" ht="15" x14ac:dyDescent="0.2">
      <c r="A323" s="137" t="s">
        <v>152</v>
      </c>
      <c r="B323" s="138"/>
      <c r="C323" s="138"/>
      <c r="D323" s="10"/>
      <c r="E323" s="13"/>
      <c r="F323" s="14"/>
      <c r="G323" s="63"/>
      <c r="H323" s="10"/>
      <c r="I323" s="13"/>
      <c r="J323" s="14"/>
      <c r="K323" s="63"/>
    </row>
    <row r="324" spans="1:11" ht="15" x14ac:dyDescent="0.2">
      <c r="A324" s="17"/>
      <c r="B324" s="11"/>
      <c r="C324" s="12"/>
      <c r="D324" s="10"/>
      <c r="E324" s="13"/>
      <c r="F324" s="14"/>
      <c r="G324" s="63"/>
      <c r="H324" s="10"/>
      <c r="I324" s="13"/>
      <c r="J324" s="14"/>
      <c r="K324" s="63"/>
    </row>
    <row r="325" spans="1:11" ht="15.75" thickBot="1" x14ac:dyDescent="0.25">
      <c r="A325" s="17"/>
      <c r="B325" s="11"/>
      <c r="C325" s="15">
        <f>C319-3532753</f>
        <v>2914189</v>
      </c>
      <c r="D325" s="10"/>
      <c r="E325" s="13"/>
      <c r="F325" s="18"/>
      <c r="G325" s="64"/>
      <c r="H325" s="10"/>
      <c r="I325" s="13"/>
      <c r="J325" s="18"/>
      <c r="K325" s="64"/>
    </row>
    <row r="326" spans="1:11" ht="16.5" thickBot="1" x14ac:dyDescent="0.25">
      <c r="A326" s="144" t="s">
        <v>7</v>
      </c>
      <c r="B326" s="145"/>
      <c r="C326" s="15">
        <f>SUM(C324:C325)</f>
        <v>2914189</v>
      </c>
      <c r="D326" s="144" t="s">
        <v>7</v>
      </c>
      <c r="E326" s="146"/>
      <c r="F326" s="18">
        <f>SUM(F318:F325)</f>
        <v>0</v>
      </c>
      <c r="G326" s="64">
        <f>SUM(G318:G325)</f>
        <v>0</v>
      </c>
      <c r="H326" s="144" t="s">
        <v>7</v>
      </c>
      <c r="I326" s="146"/>
      <c r="J326" s="18">
        <f>SUM(J318:J325)</f>
        <v>0</v>
      </c>
      <c r="K326" s="19">
        <f>SUM(K318:K325)</f>
        <v>0</v>
      </c>
    </row>
    <row r="327" spans="1:11" ht="41.45" customHeight="1" thickBot="1" x14ac:dyDescent="0.25">
      <c r="A327" s="16"/>
      <c r="B327" s="11"/>
      <c r="C327" s="11"/>
      <c r="D327" s="133" t="s">
        <v>9</v>
      </c>
      <c r="E327" s="135"/>
      <c r="F327" s="135"/>
      <c r="G327" s="136"/>
      <c r="H327" s="11"/>
      <c r="I327" s="11"/>
      <c r="J327" s="11"/>
      <c r="K327" s="13"/>
    </row>
    <row r="328" spans="1:11" ht="30.75" thickBot="1" x14ac:dyDescent="0.25">
      <c r="A328" s="16"/>
      <c r="B328" s="11"/>
      <c r="C328" s="11"/>
      <c r="D328" s="5" t="s">
        <v>2</v>
      </c>
      <c r="E328" s="55" t="s">
        <v>3</v>
      </c>
      <c r="F328" s="6" t="s">
        <v>4</v>
      </c>
      <c r="G328" s="61" t="s">
        <v>154</v>
      </c>
      <c r="H328" s="11"/>
      <c r="I328" s="11"/>
      <c r="J328" s="11"/>
      <c r="K328" s="13"/>
    </row>
    <row r="329" spans="1:11" ht="30" x14ac:dyDescent="0.2">
      <c r="A329" s="16"/>
      <c r="B329" s="11"/>
      <c r="C329" s="11"/>
      <c r="D329" s="65" t="s">
        <v>115</v>
      </c>
      <c r="E329" s="66" t="s">
        <v>100</v>
      </c>
      <c r="F329" s="109">
        <v>0</v>
      </c>
      <c r="G329" s="82">
        <v>23254.52</v>
      </c>
      <c r="H329" s="11"/>
      <c r="I329" s="11"/>
      <c r="J329" s="11"/>
      <c r="K329" s="13"/>
    </row>
    <row r="330" spans="1:11" ht="45" x14ac:dyDescent="0.2">
      <c r="A330" s="16"/>
      <c r="B330" s="11"/>
      <c r="C330" s="11"/>
      <c r="D330" s="67" t="s">
        <v>116</v>
      </c>
      <c r="E330" s="53" t="s">
        <v>70</v>
      </c>
      <c r="F330" s="75">
        <v>23249910</v>
      </c>
      <c r="G330" s="71">
        <v>182383.68</v>
      </c>
      <c r="H330" s="11"/>
      <c r="I330" s="11"/>
      <c r="J330" s="11"/>
      <c r="K330" s="13"/>
    </row>
    <row r="331" spans="1:11" ht="60" x14ac:dyDescent="0.2">
      <c r="A331" s="16"/>
      <c r="B331" s="11"/>
      <c r="C331" s="11"/>
      <c r="D331" s="67" t="s">
        <v>117</v>
      </c>
      <c r="E331" s="53" t="s">
        <v>71</v>
      </c>
      <c r="F331" s="75">
        <v>6935600</v>
      </c>
      <c r="G331" s="71">
        <v>68074.77</v>
      </c>
      <c r="H331" s="11"/>
      <c r="I331" s="11"/>
      <c r="J331" s="11"/>
      <c r="K331" s="13"/>
    </row>
    <row r="332" spans="1:11" ht="60" x14ac:dyDescent="0.2">
      <c r="A332" s="16"/>
      <c r="B332" s="11"/>
      <c r="C332" s="11"/>
      <c r="D332" s="67" t="s">
        <v>118</v>
      </c>
      <c r="E332" s="53" t="s">
        <v>72</v>
      </c>
      <c r="F332" s="75">
        <v>225000</v>
      </c>
      <c r="G332" s="71">
        <v>336.69</v>
      </c>
      <c r="H332" s="11"/>
      <c r="I332" s="11"/>
      <c r="J332" s="11"/>
      <c r="K332" s="13"/>
    </row>
    <row r="333" spans="1:11" ht="45" x14ac:dyDescent="0.2">
      <c r="A333" s="16"/>
      <c r="B333" s="11"/>
      <c r="C333" s="11"/>
      <c r="D333" s="67" t="s">
        <v>119</v>
      </c>
      <c r="E333" s="53" t="s">
        <v>58</v>
      </c>
      <c r="F333" s="75">
        <v>6123750</v>
      </c>
      <c r="G333" s="71">
        <v>158671.39000000001</v>
      </c>
      <c r="H333" s="11"/>
      <c r="I333" s="11"/>
      <c r="J333" s="11"/>
      <c r="K333" s="13"/>
    </row>
    <row r="334" spans="1:11" ht="45.75" thickBot="1" x14ac:dyDescent="0.25">
      <c r="A334" s="16"/>
      <c r="B334" s="11"/>
      <c r="C334" s="11"/>
      <c r="D334" s="68" t="s">
        <v>120</v>
      </c>
      <c r="E334" s="69" t="s">
        <v>65</v>
      </c>
      <c r="F334" s="75">
        <v>1200800</v>
      </c>
      <c r="G334" s="83">
        <v>-81904.72</v>
      </c>
      <c r="H334" s="11"/>
      <c r="I334" s="11"/>
      <c r="J334" s="11"/>
      <c r="K334" s="13"/>
    </row>
    <row r="335" spans="1:11" ht="15.75" thickBot="1" x14ac:dyDescent="0.25">
      <c r="A335" s="16"/>
      <c r="B335" s="11"/>
      <c r="C335" s="11"/>
      <c r="D335" s="44" t="s">
        <v>7</v>
      </c>
      <c r="E335" s="33"/>
      <c r="F335" s="88">
        <f>SUM(F327:F334)</f>
        <v>37735060</v>
      </c>
      <c r="G335" s="89">
        <f>SUM(G327:G334)</f>
        <v>350816.32999999996</v>
      </c>
      <c r="H335" s="11"/>
      <c r="I335" s="11"/>
      <c r="J335" s="11"/>
      <c r="K335" s="13"/>
    </row>
    <row r="336" spans="1:11" ht="15" x14ac:dyDescent="0.2">
      <c r="A336" s="16"/>
      <c r="B336" s="11"/>
      <c r="C336" s="11"/>
      <c r="D336" s="11"/>
      <c r="E336" s="11"/>
      <c r="F336" s="11"/>
      <c r="G336" s="11"/>
      <c r="H336" s="11"/>
      <c r="I336" s="11"/>
      <c r="J336" s="11"/>
      <c r="K336" s="13"/>
    </row>
    <row r="337" spans="1:11" ht="31.15" customHeight="1" x14ac:dyDescent="0.2">
      <c r="A337" s="16"/>
      <c r="B337" s="11"/>
      <c r="C337" s="11"/>
      <c r="D337" s="142" t="str">
        <f>A317</f>
        <v>Fund #</v>
      </c>
      <c r="E337" s="142"/>
      <c r="F337" s="36" t="s">
        <v>10</v>
      </c>
      <c r="G337" s="140" t="s">
        <v>153</v>
      </c>
      <c r="H337" s="140"/>
      <c r="I337" s="11"/>
      <c r="J337" s="11"/>
      <c r="K337" s="13"/>
    </row>
    <row r="338" spans="1:11" ht="15.75" x14ac:dyDescent="0.2">
      <c r="A338" s="16"/>
      <c r="B338" s="11"/>
      <c r="C338" s="11"/>
      <c r="D338" s="118" t="s">
        <v>13</v>
      </c>
      <c r="E338" s="118"/>
      <c r="F338" s="24">
        <f>C319</f>
        <v>6446942</v>
      </c>
      <c r="G338" s="127">
        <f>C325</f>
        <v>2914189</v>
      </c>
      <c r="H338" s="127"/>
      <c r="I338" s="11"/>
      <c r="J338" s="11"/>
      <c r="K338" s="13"/>
    </row>
    <row r="339" spans="1:11" ht="15.75" x14ac:dyDescent="0.2">
      <c r="A339" s="16"/>
      <c r="B339" s="11"/>
      <c r="C339" s="11"/>
      <c r="D339" s="118" t="s">
        <v>14</v>
      </c>
      <c r="E339" s="118"/>
      <c r="F339" s="37"/>
      <c r="G339" s="127"/>
      <c r="H339" s="127"/>
      <c r="I339" s="11"/>
      <c r="J339" s="11"/>
      <c r="K339" s="13"/>
    </row>
    <row r="340" spans="1:11" ht="15.75" x14ac:dyDescent="0.2">
      <c r="A340" s="16"/>
      <c r="B340" s="11"/>
      <c r="C340" s="11"/>
      <c r="D340" s="11"/>
      <c r="E340" s="39" t="s">
        <v>11</v>
      </c>
      <c r="F340" s="24" t="s">
        <v>69</v>
      </c>
      <c r="G340" s="127" t="s">
        <v>69</v>
      </c>
      <c r="H340" s="127"/>
      <c r="I340" s="11"/>
      <c r="J340" s="11"/>
      <c r="K340" s="13"/>
    </row>
    <row r="341" spans="1:11" ht="15.75" x14ac:dyDescent="0.2">
      <c r="A341" s="16"/>
      <c r="B341" s="11"/>
      <c r="C341" s="11"/>
      <c r="D341" s="37"/>
      <c r="E341" s="37" t="s">
        <v>12</v>
      </c>
      <c r="F341" s="24">
        <f>F335</f>
        <v>37735060</v>
      </c>
      <c r="G341" s="127">
        <f>G335</f>
        <v>350816.32999999996</v>
      </c>
      <c r="H341" s="127"/>
      <c r="I341" s="11"/>
      <c r="J341" s="11"/>
      <c r="K341" s="13"/>
    </row>
    <row r="342" spans="1:11" ht="16.5" thickBot="1" x14ac:dyDescent="0.25">
      <c r="A342" s="16"/>
      <c r="B342" s="11"/>
      <c r="C342" s="11"/>
      <c r="D342" s="118" t="s">
        <v>15</v>
      </c>
      <c r="E342" s="118"/>
      <c r="F342" s="27">
        <f>J328</f>
        <v>0</v>
      </c>
      <c r="G342" s="128">
        <f>K328</f>
        <v>0</v>
      </c>
      <c r="H342" s="128"/>
      <c r="I342" s="11"/>
      <c r="J342" s="11"/>
      <c r="K342" s="13"/>
    </row>
    <row r="343" spans="1:11" ht="16.5" thickBot="1" x14ac:dyDescent="0.25">
      <c r="A343" s="16"/>
      <c r="B343" s="11"/>
      <c r="C343" s="11"/>
      <c r="D343" s="119" t="s">
        <v>16</v>
      </c>
      <c r="E343" s="119"/>
      <c r="F343" s="28">
        <f>SUM(F338,F340:F342)</f>
        <v>44182002</v>
      </c>
      <c r="G343" s="129">
        <f>SUM(G338,G340:G342)</f>
        <v>3265005.33</v>
      </c>
      <c r="H343" s="129"/>
      <c r="I343" s="11"/>
      <c r="J343" s="11"/>
      <c r="K343" s="13"/>
    </row>
    <row r="344" spans="1:11" ht="16.5" thickTop="1" x14ac:dyDescent="0.2">
      <c r="A344" s="16"/>
      <c r="B344" s="11"/>
      <c r="C344" s="11"/>
      <c r="D344" s="38"/>
      <c r="E344" s="38"/>
      <c r="F344" s="91"/>
      <c r="G344" s="92"/>
      <c r="H344" s="92"/>
      <c r="I344" s="11"/>
      <c r="J344" s="11"/>
      <c r="K344" s="13"/>
    </row>
    <row r="345" spans="1:11" ht="15.75" thickBot="1" x14ac:dyDescent="0.25">
      <c r="A345" s="29"/>
      <c r="B345" s="30"/>
      <c r="C345" s="30"/>
      <c r="D345" s="30"/>
      <c r="E345" s="30"/>
      <c r="F345" s="30"/>
      <c r="G345" s="30"/>
      <c r="H345" s="30"/>
      <c r="I345" s="30"/>
      <c r="J345" s="30"/>
      <c r="K345" s="31"/>
    </row>
    <row r="346" spans="1:11" ht="21" thickBot="1" x14ac:dyDescent="0.25">
      <c r="A346" s="130" t="s">
        <v>47</v>
      </c>
      <c r="B346" s="131"/>
      <c r="C346" s="131"/>
      <c r="D346" s="131"/>
      <c r="E346" s="131"/>
      <c r="F346" s="131"/>
      <c r="G346" s="131"/>
      <c r="H346" s="131"/>
      <c r="I346" s="131"/>
      <c r="J346" s="131"/>
      <c r="K346" s="132"/>
    </row>
    <row r="347" spans="1:11" ht="18.75" thickBot="1" x14ac:dyDescent="0.25">
      <c r="A347" s="133" t="s">
        <v>0</v>
      </c>
      <c r="B347" s="134"/>
      <c r="C347" s="134"/>
      <c r="D347" s="133" t="s">
        <v>1</v>
      </c>
      <c r="E347" s="135"/>
      <c r="F347" s="135"/>
      <c r="G347" s="136"/>
      <c r="H347" s="133" t="s">
        <v>8</v>
      </c>
      <c r="I347" s="135"/>
      <c r="J347" s="135"/>
      <c r="K347" s="136"/>
    </row>
    <row r="348" spans="1:11" ht="45.75" thickBot="1" x14ac:dyDescent="0.25">
      <c r="A348" s="2" t="s">
        <v>2</v>
      </c>
      <c r="B348" s="3" t="s">
        <v>3</v>
      </c>
      <c r="C348" s="4" t="s">
        <v>5</v>
      </c>
      <c r="D348" s="5" t="s">
        <v>2</v>
      </c>
      <c r="E348" s="5" t="s">
        <v>3</v>
      </c>
      <c r="F348" s="6" t="s">
        <v>4</v>
      </c>
      <c r="G348" s="61" t="s">
        <v>154</v>
      </c>
      <c r="H348" s="5" t="s">
        <v>2</v>
      </c>
      <c r="I348" s="5" t="s">
        <v>3</v>
      </c>
      <c r="J348" s="6" t="s">
        <v>4</v>
      </c>
      <c r="K348" s="61" t="s">
        <v>154</v>
      </c>
    </row>
    <row r="349" spans="1:11" ht="15" x14ac:dyDescent="0.2">
      <c r="A349" s="137" t="s">
        <v>6</v>
      </c>
      <c r="B349" s="138"/>
      <c r="C349" s="139"/>
      <c r="D349" s="7"/>
      <c r="E349" s="8"/>
      <c r="F349" s="9"/>
      <c r="G349" s="95"/>
      <c r="H349" s="7"/>
      <c r="I349" s="8"/>
      <c r="J349" s="9"/>
      <c r="K349" s="95"/>
    </row>
    <row r="350" spans="1:11" ht="30" x14ac:dyDescent="0.2">
      <c r="A350" s="40" t="s">
        <v>48</v>
      </c>
      <c r="B350" s="46" t="s">
        <v>47</v>
      </c>
      <c r="C350" s="12">
        <v>12683829</v>
      </c>
      <c r="D350" s="10"/>
      <c r="E350" s="13"/>
      <c r="F350" s="14"/>
      <c r="G350" s="63"/>
      <c r="H350" s="10"/>
      <c r="I350" s="13"/>
      <c r="J350" s="14"/>
      <c r="K350" s="63"/>
    </row>
    <row r="351" spans="1:11" ht="15.75" thickBot="1" x14ac:dyDescent="0.25">
      <c r="A351" s="10"/>
      <c r="B351" s="11"/>
      <c r="C351" s="15"/>
      <c r="D351" s="10"/>
      <c r="E351" s="13"/>
      <c r="F351" s="14"/>
      <c r="G351" s="63"/>
      <c r="H351" s="10"/>
      <c r="I351" s="13"/>
      <c r="J351" s="14"/>
      <c r="K351" s="63"/>
    </row>
    <row r="352" spans="1:11" ht="15.75" x14ac:dyDescent="0.2">
      <c r="A352" s="143" t="s">
        <v>7</v>
      </c>
      <c r="B352" s="119"/>
      <c r="C352" s="12">
        <f>SUM(C350:C351)</f>
        <v>12683829</v>
      </c>
      <c r="D352" s="10"/>
      <c r="E352" s="13"/>
      <c r="F352" s="14"/>
      <c r="G352" s="63"/>
      <c r="H352" s="10"/>
      <c r="I352" s="13"/>
      <c r="J352" s="14"/>
      <c r="K352" s="63"/>
    </row>
    <row r="353" spans="1:11" ht="15" x14ac:dyDescent="0.2">
      <c r="A353" s="16"/>
      <c r="B353" s="11"/>
      <c r="C353" s="11"/>
      <c r="D353" s="10"/>
      <c r="E353" s="13"/>
      <c r="F353" s="14"/>
      <c r="G353" s="63"/>
      <c r="H353" s="10"/>
      <c r="I353" s="13"/>
      <c r="J353" s="14"/>
      <c r="K353" s="63"/>
    </row>
    <row r="354" spans="1:11" ht="15" x14ac:dyDescent="0.2">
      <c r="A354" s="137" t="s">
        <v>152</v>
      </c>
      <c r="B354" s="138"/>
      <c r="C354" s="138"/>
      <c r="D354" s="10"/>
      <c r="E354" s="13"/>
      <c r="F354" s="14"/>
      <c r="G354" s="63"/>
      <c r="H354" s="10"/>
      <c r="I354" s="13"/>
      <c r="J354" s="14"/>
      <c r="K354" s="63"/>
    </row>
    <row r="355" spans="1:11" ht="15" x14ac:dyDescent="0.2">
      <c r="A355" s="17"/>
      <c r="B355" s="11"/>
      <c r="C355" s="12"/>
      <c r="D355" s="10"/>
      <c r="E355" s="13"/>
      <c r="F355" s="14"/>
      <c r="G355" s="63"/>
      <c r="H355" s="10"/>
      <c r="I355" s="13"/>
      <c r="J355" s="14"/>
      <c r="K355" s="63"/>
    </row>
    <row r="356" spans="1:11" ht="15.75" thickBot="1" x14ac:dyDescent="0.25">
      <c r="A356" s="17"/>
      <c r="B356" s="11"/>
      <c r="C356" s="15">
        <f>C350-6387304</f>
        <v>6296525</v>
      </c>
      <c r="D356" s="10"/>
      <c r="E356" s="13"/>
      <c r="F356" s="18"/>
      <c r="G356" s="64"/>
      <c r="H356" s="10"/>
      <c r="I356" s="13"/>
      <c r="J356" s="18"/>
      <c r="K356" s="64"/>
    </row>
    <row r="357" spans="1:11" ht="16.5" thickBot="1" x14ac:dyDescent="0.25">
      <c r="A357" s="144" t="s">
        <v>7</v>
      </c>
      <c r="B357" s="145"/>
      <c r="C357" s="15">
        <f>SUM(C355:C356)</f>
        <v>6296525</v>
      </c>
      <c r="D357" s="144" t="s">
        <v>7</v>
      </c>
      <c r="E357" s="146"/>
      <c r="F357" s="18">
        <f>SUM(F349:F356)</f>
        <v>0</v>
      </c>
      <c r="G357" s="64">
        <f>SUM(G349:G356)</f>
        <v>0</v>
      </c>
      <c r="H357" s="144" t="s">
        <v>7</v>
      </c>
      <c r="I357" s="146"/>
      <c r="J357" s="18">
        <f>SUM(J349:J356)</f>
        <v>0</v>
      </c>
      <c r="K357" s="64">
        <f>SUM(K349:K356)</f>
        <v>0</v>
      </c>
    </row>
    <row r="358" spans="1:11" ht="39" customHeight="1" thickBot="1" x14ac:dyDescent="0.25">
      <c r="A358" s="16"/>
      <c r="B358" s="11"/>
      <c r="C358" s="11"/>
      <c r="D358" s="133" t="s">
        <v>9</v>
      </c>
      <c r="E358" s="135"/>
      <c r="F358" s="135"/>
      <c r="G358" s="136"/>
      <c r="H358" s="11"/>
      <c r="I358" s="11"/>
      <c r="J358" s="11"/>
      <c r="K358" s="13"/>
    </row>
    <row r="359" spans="1:11" ht="30.75" thickBot="1" x14ac:dyDescent="0.25">
      <c r="A359" s="16"/>
      <c r="B359" s="11"/>
      <c r="C359" s="11"/>
      <c r="D359" s="5" t="s">
        <v>2</v>
      </c>
      <c r="E359" s="5" t="s">
        <v>3</v>
      </c>
      <c r="F359" s="6" t="s">
        <v>4</v>
      </c>
      <c r="G359" s="61" t="s">
        <v>154</v>
      </c>
      <c r="H359" s="11"/>
      <c r="I359" s="11"/>
      <c r="J359" s="11"/>
      <c r="K359" s="13"/>
    </row>
    <row r="360" spans="1:11" ht="45" x14ac:dyDescent="0.2">
      <c r="A360" s="16"/>
      <c r="B360" s="11"/>
      <c r="C360" s="11"/>
      <c r="D360" s="65" t="s">
        <v>121</v>
      </c>
      <c r="E360" s="66" t="s">
        <v>70</v>
      </c>
      <c r="F360" s="70">
        <v>23219713</v>
      </c>
      <c r="G360" s="82">
        <v>1057033.31</v>
      </c>
      <c r="H360" s="11"/>
      <c r="I360" s="11"/>
      <c r="J360" s="11"/>
      <c r="K360" s="13"/>
    </row>
    <row r="361" spans="1:11" ht="60" x14ac:dyDescent="0.2">
      <c r="A361" s="16"/>
      <c r="B361" s="11"/>
      <c r="C361" s="11"/>
      <c r="D361" s="67" t="s">
        <v>122</v>
      </c>
      <c r="E361" s="53" t="s">
        <v>71</v>
      </c>
      <c r="F361" s="75">
        <v>12145723</v>
      </c>
      <c r="G361" s="71">
        <v>408402.29</v>
      </c>
      <c r="H361" s="11"/>
      <c r="I361" s="11"/>
      <c r="J361" s="11"/>
      <c r="K361" s="13"/>
    </row>
    <row r="362" spans="1:11" ht="45" x14ac:dyDescent="0.2">
      <c r="A362" s="16"/>
      <c r="B362" s="11"/>
      <c r="C362" s="11"/>
      <c r="D362" s="67" t="s">
        <v>123</v>
      </c>
      <c r="E362" s="53" t="s">
        <v>58</v>
      </c>
      <c r="F362" s="75">
        <v>1006942</v>
      </c>
      <c r="G362" s="71">
        <v>1003557.36</v>
      </c>
      <c r="H362" s="11"/>
      <c r="I362" s="11"/>
      <c r="J362" s="11"/>
      <c r="K362" s="13"/>
    </row>
    <row r="363" spans="1:11" ht="60" x14ac:dyDescent="0.2">
      <c r="A363" s="16"/>
      <c r="B363" s="11"/>
      <c r="C363" s="11"/>
      <c r="D363" s="67" t="s">
        <v>124</v>
      </c>
      <c r="E363" s="53" t="s">
        <v>72</v>
      </c>
      <c r="F363" s="75">
        <v>3031720</v>
      </c>
      <c r="G363" s="71">
        <v>4863964.99</v>
      </c>
      <c r="H363" s="11"/>
      <c r="I363" s="11"/>
      <c r="J363" s="11"/>
      <c r="K363" s="13"/>
    </row>
    <row r="364" spans="1:11" ht="45.75" thickBot="1" x14ac:dyDescent="0.25">
      <c r="A364" s="16"/>
      <c r="B364" s="11"/>
      <c r="C364" s="11"/>
      <c r="D364" s="67" t="s">
        <v>125</v>
      </c>
      <c r="E364" s="53" t="s">
        <v>65</v>
      </c>
      <c r="F364" s="76">
        <v>3172936</v>
      </c>
      <c r="G364" s="71">
        <v>46093.05</v>
      </c>
      <c r="H364" s="11"/>
      <c r="I364" s="11"/>
      <c r="J364" s="11"/>
      <c r="K364" s="13"/>
    </row>
    <row r="365" spans="1:11" ht="15.75" thickBot="1" x14ac:dyDescent="0.25">
      <c r="A365" s="16"/>
      <c r="B365" s="11"/>
      <c r="C365" s="11"/>
      <c r="D365" s="44" t="s">
        <v>7</v>
      </c>
      <c r="E365" s="90"/>
      <c r="F365" s="20">
        <f>SUM(F360:F364)</f>
        <v>42577034</v>
      </c>
      <c r="G365" s="81">
        <f>SUM(G360:G364)</f>
        <v>7379051</v>
      </c>
      <c r="H365" s="11"/>
      <c r="I365" s="11"/>
      <c r="J365" s="11"/>
      <c r="K365" s="13"/>
    </row>
    <row r="366" spans="1:11" ht="15" x14ac:dyDescent="0.2">
      <c r="A366" s="16"/>
      <c r="B366" s="11"/>
      <c r="C366" s="11"/>
      <c r="D366" s="11"/>
      <c r="E366" s="11"/>
      <c r="F366" s="11"/>
      <c r="G366" s="11"/>
      <c r="H366" s="11"/>
      <c r="I366" s="11"/>
      <c r="J366" s="11"/>
      <c r="K366" s="13"/>
    </row>
    <row r="367" spans="1:11" ht="31.15" customHeight="1" x14ac:dyDescent="0.2">
      <c r="A367" s="16"/>
      <c r="B367" s="11"/>
      <c r="C367" s="11"/>
      <c r="D367" s="142" t="str">
        <f>A348</f>
        <v>Fund #</v>
      </c>
      <c r="E367" s="142"/>
      <c r="F367" s="36" t="s">
        <v>10</v>
      </c>
      <c r="G367" s="140" t="s">
        <v>153</v>
      </c>
      <c r="H367" s="140"/>
      <c r="I367" s="11"/>
      <c r="J367" s="11"/>
      <c r="K367" s="13"/>
    </row>
    <row r="368" spans="1:11" ht="15.75" x14ac:dyDescent="0.2">
      <c r="A368" s="16"/>
      <c r="B368" s="11"/>
      <c r="C368" s="11"/>
      <c r="D368" s="118" t="s">
        <v>13</v>
      </c>
      <c r="E368" s="118"/>
      <c r="F368" s="24">
        <f>C350</f>
        <v>12683829</v>
      </c>
      <c r="G368" s="127">
        <f>C356</f>
        <v>6296525</v>
      </c>
      <c r="H368" s="127"/>
      <c r="I368" s="11"/>
      <c r="J368" s="11"/>
      <c r="K368" s="13"/>
    </row>
    <row r="369" spans="1:11" ht="15.75" x14ac:dyDescent="0.2">
      <c r="A369" s="16"/>
      <c r="B369" s="11"/>
      <c r="C369" s="11"/>
      <c r="D369" s="118" t="s">
        <v>14</v>
      </c>
      <c r="E369" s="118"/>
      <c r="F369" s="37"/>
      <c r="G369" s="127"/>
      <c r="H369" s="127"/>
      <c r="I369" s="11"/>
      <c r="J369" s="11"/>
      <c r="K369" s="13"/>
    </row>
    <row r="370" spans="1:11" ht="15.75" x14ac:dyDescent="0.2">
      <c r="A370" s="16"/>
      <c r="B370" s="11"/>
      <c r="C370" s="11"/>
      <c r="D370" s="11"/>
      <c r="E370" s="39" t="s">
        <v>11</v>
      </c>
      <c r="F370" s="24" t="s">
        <v>69</v>
      </c>
      <c r="G370" s="127" t="s">
        <v>69</v>
      </c>
      <c r="H370" s="127"/>
      <c r="I370" s="11"/>
      <c r="J370" s="11"/>
      <c r="K370" s="13"/>
    </row>
    <row r="371" spans="1:11" ht="15.75" x14ac:dyDescent="0.2">
      <c r="A371" s="16"/>
      <c r="B371" s="11"/>
      <c r="C371" s="11"/>
      <c r="D371" s="37"/>
      <c r="E371" s="37" t="s">
        <v>12</v>
      </c>
      <c r="F371" s="24">
        <f>F365</f>
        <v>42577034</v>
      </c>
      <c r="G371" s="127">
        <f>G365</f>
        <v>7379051</v>
      </c>
      <c r="H371" s="127"/>
      <c r="I371" s="11"/>
      <c r="J371" s="11"/>
      <c r="K371" s="13"/>
    </row>
    <row r="372" spans="1:11" ht="16.5" thickBot="1" x14ac:dyDescent="0.25">
      <c r="A372" s="16"/>
      <c r="B372" s="11"/>
      <c r="C372" s="11"/>
      <c r="D372" s="118" t="s">
        <v>15</v>
      </c>
      <c r="E372" s="118"/>
      <c r="F372" s="27">
        <f>J359</f>
        <v>0</v>
      </c>
      <c r="G372" s="128">
        <f>K359</f>
        <v>0</v>
      </c>
      <c r="H372" s="128"/>
      <c r="I372" s="11"/>
      <c r="J372" s="11"/>
      <c r="K372" s="13"/>
    </row>
    <row r="373" spans="1:11" ht="16.5" thickBot="1" x14ac:dyDescent="0.25">
      <c r="A373" s="16"/>
      <c r="B373" s="11"/>
      <c r="C373" s="11"/>
      <c r="D373" s="119" t="s">
        <v>16</v>
      </c>
      <c r="E373" s="119"/>
      <c r="F373" s="28">
        <f>SUM(F368,F370:F372)</f>
        <v>55260863</v>
      </c>
      <c r="G373" s="129">
        <f>SUM(G368,G370:G372)</f>
        <v>13675576</v>
      </c>
      <c r="H373" s="129"/>
      <c r="I373" s="11"/>
      <c r="J373" s="11"/>
      <c r="K373" s="13"/>
    </row>
    <row r="374" spans="1:11" ht="16.5" thickTop="1" x14ac:dyDescent="0.2">
      <c r="A374" s="16"/>
      <c r="B374" s="11"/>
      <c r="C374" s="11"/>
      <c r="D374" s="38"/>
      <c r="E374" s="38"/>
      <c r="F374" s="91"/>
      <c r="G374" s="92"/>
      <c r="H374" s="92"/>
      <c r="I374" s="11"/>
      <c r="J374" s="11"/>
      <c r="K374" s="13"/>
    </row>
    <row r="375" spans="1:11" ht="15.75" thickBot="1" x14ac:dyDescent="0.25">
      <c r="A375" s="29"/>
      <c r="B375" s="30"/>
      <c r="C375" s="30"/>
      <c r="D375" s="30"/>
      <c r="E375" s="30"/>
      <c r="F375" s="30"/>
      <c r="G375" s="30"/>
      <c r="H375" s="30"/>
      <c r="I375" s="30"/>
      <c r="J375" s="30"/>
      <c r="K375" s="31"/>
    </row>
    <row r="376" spans="1:11" ht="21" thickBot="1" x14ac:dyDescent="0.25">
      <c r="A376" s="130" t="s">
        <v>49</v>
      </c>
      <c r="B376" s="131"/>
      <c r="C376" s="131"/>
      <c r="D376" s="131"/>
      <c r="E376" s="131"/>
      <c r="F376" s="131"/>
      <c r="G376" s="131"/>
      <c r="H376" s="131"/>
      <c r="I376" s="131"/>
      <c r="J376" s="131"/>
      <c r="K376" s="132"/>
    </row>
    <row r="377" spans="1:11" ht="18.75" thickBot="1" x14ac:dyDescent="0.25">
      <c r="A377" s="133" t="s">
        <v>0</v>
      </c>
      <c r="B377" s="134"/>
      <c r="C377" s="134"/>
      <c r="D377" s="133" t="s">
        <v>1</v>
      </c>
      <c r="E377" s="135"/>
      <c r="F377" s="135"/>
      <c r="G377" s="136"/>
      <c r="H377" s="133" t="s">
        <v>8</v>
      </c>
      <c r="I377" s="135"/>
      <c r="J377" s="135"/>
      <c r="K377" s="136"/>
    </row>
    <row r="378" spans="1:11" ht="45.75" thickBot="1" x14ac:dyDescent="0.25">
      <c r="A378" s="2" t="s">
        <v>2</v>
      </c>
      <c r="B378" s="3" t="s">
        <v>3</v>
      </c>
      <c r="C378" s="4" t="s">
        <v>5</v>
      </c>
      <c r="D378" s="5" t="s">
        <v>2</v>
      </c>
      <c r="E378" s="5" t="s">
        <v>3</v>
      </c>
      <c r="F378" s="6" t="s">
        <v>4</v>
      </c>
      <c r="G378" s="61" t="s">
        <v>154</v>
      </c>
      <c r="H378" s="5" t="s">
        <v>2</v>
      </c>
      <c r="I378" s="5" t="s">
        <v>3</v>
      </c>
      <c r="J378" s="6" t="s">
        <v>4</v>
      </c>
      <c r="K378" s="61" t="s">
        <v>154</v>
      </c>
    </row>
    <row r="379" spans="1:11" ht="15" x14ac:dyDescent="0.2">
      <c r="A379" s="137" t="s">
        <v>6</v>
      </c>
      <c r="B379" s="138"/>
      <c r="C379" s="139"/>
      <c r="D379" s="7"/>
      <c r="E379" s="8"/>
      <c r="F379" s="9"/>
      <c r="G379" s="95"/>
      <c r="H379" s="7"/>
      <c r="I379" s="8"/>
      <c r="J379" s="9"/>
      <c r="K379" s="95"/>
    </row>
    <row r="380" spans="1:11" ht="30" x14ac:dyDescent="0.2">
      <c r="A380" s="40" t="s">
        <v>50</v>
      </c>
      <c r="B380" s="46" t="s">
        <v>49</v>
      </c>
      <c r="C380" s="12">
        <v>9102662</v>
      </c>
      <c r="D380" s="10"/>
      <c r="E380" s="13"/>
      <c r="F380" s="14"/>
      <c r="G380" s="63"/>
      <c r="H380" s="10"/>
      <c r="I380" s="13"/>
      <c r="J380" s="14"/>
      <c r="K380" s="63"/>
    </row>
    <row r="381" spans="1:11" ht="15.75" thickBot="1" x14ac:dyDescent="0.25">
      <c r="A381" s="10"/>
      <c r="B381" s="11"/>
      <c r="C381" s="15"/>
      <c r="D381" s="10"/>
      <c r="E381" s="13"/>
      <c r="F381" s="14"/>
      <c r="G381" s="63"/>
      <c r="H381" s="10"/>
      <c r="I381" s="13"/>
      <c r="J381" s="14"/>
      <c r="K381" s="63"/>
    </row>
    <row r="382" spans="1:11" ht="15.75" x14ac:dyDescent="0.2">
      <c r="A382" s="143" t="s">
        <v>7</v>
      </c>
      <c r="B382" s="119"/>
      <c r="C382" s="12">
        <f>SUM(C380:C381)</f>
        <v>9102662</v>
      </c>
      <c r="D382" s="10"/>
      <c r="E382" s="13"/>
      <c r="F382" s="14"/>
      <c r="G382" s="63"/>
      <c r="H382" s="10"/>
      <c r="I382" s="13"/>
      <c r="J382" s="14"/>
      <c r="K382" s="63"/>
    </row>
    <row r="383" spans="1:11" ht="15" x14ac:dyDescent="0.2">
      <c r="A383" s="16"/>
      <c r="B383" s="11"/>
      <c r="C383" s="11"/>
      <c r="D383" s="10"/>
      <c r="E383" s="13"/>
      <c r="F383" s="14"/>
      <c r="G383" s="63"/>
      <c r="H383" s="10"/>
      <c r="I383" s="13"/>
      <c r="J383" s="14"/>
      <c r="K383" s="63"/>
    </row>
    <row r="384" spans="1:11" ht="15" x14ac:dyDescent="0.2">
      <c r="A384" s="137" t="s">
        <v>152</v>
      </c>
      <c r="B384" s="138"/>
      <c r="C384" s="138"/>
      <c r="D384" s="10"/>
      <c r="E384" s="13"/>
      <c r="F384" s="14"/>
      <c r="G384" s="63"/>
      <c r="H384" s="10"/>
      <c r="I384" s="13"/>
      <c r="J384" s="14"/>
      <c r="K384" s="63"/>
    </row>
    <row r="385" spans="1:11" ht="15" x14ac:dyDescent="0.2">
      <c r="A385" s="17"/>
      <c r="B385" s="11"/>
      <c r="C385" s="12"/>
      <c r="D385" s="10"/>
      <c r="E385" s="13"/>
      <c r="F385" s="14"/>
      <c r="G385" s="63"/>
      <c r="H385" s="10"/>
      <c r="I385" s="13"/>
      <c r="J385" s="14"/>
      <c r="K385" s="63"/>
    </row>
    <row r="386" spans="1:11" ht="15.75" thickBot="1" x14ac:dyDescent="0.25">
      <c r="A386" s="17"/>
      <c r="B386" s="11"/>
      <c r="C386" s="15">
        <f>C380-3750766</f>
        <v>5351896</v>
      </c>
      <c r="D386" s="10"/>
      <c r="E386" s="13"/>
      <c r="F386" s="18"/>
      <c r="G386" s="64"/>
      <c r="H386" s="10"/>
      <c r="I386" s="13"/>
      <c r="J386" s="18"/>
      <c r="K386" s="64"/>
    </row>
    <row r="387" spans="1:11" ht="16.5" thickBot="1" x14ac:dyDescent="0.25">
      <c r="A387" s="144" t="s">
        <v>7</v>
      </c>
      <c r="B387" s="145"/>
      <c r="C387" s="15">
        <f>SUM(C385:C386)</f>
        <v>5351896</v>
      </c>
      <c r="D387" s="144" t="s">
        <v>7</v>
      </c>
      <c r="E387" s="146"/>
      <c r="F387" s="18">
        <f>SUM(F379:F386)</f>
        <v>0</v>
      </c>
      <c r="G387" s="19">
        <f>SUM(G379:G386)</f>
        <v>0</v>
      </c>
      <c r="H387" s="144" t="s">
        <v>7</v>
      </c>
      <c r="I387" s="146"/>
      <c r="J387" s="18">
        <f>SUM(J379:J386)</f>
        <v>0</v>
      </c>
      <c r="K387" s="64">
        <f>SUM(K379:K386)</f>
        <v>0</v>
      </c>
    </row>
    <row r="388" spans="1:11" ht="37.9" customHeight="1" thickBot="1" x14ac:dyDescent="0.25">
      <c r="A388" s="16"/>
      <c r="B388" s="11"/>
      <c r="C388" s="11"/>
      <c r="D388" s="133" t="s">
        <v>9</v>
      </c>
      <c r="E388" s="135"/>
      <c r="F388" s="135"/>
      <c r="G388" s="136"/>
      <c r="H388" s="11"/>
      <c r="I388" s="11"/>
      <c r="J388" s="11"/>
      <c r="K388" s="13"/>
    </row>
    <row r="389" spans="1:11" ht="30.75" thickBot="1" x14ac:dyDescent="0.25">
      <c r="A389" s="16"/>
      <c r="B389" s="11"/>
      <c r="C389" s="11"/>
      <c r="D389" s="5" t="s">
        <v>2</v>
      </c>
      <c r="E389" s="5" t="s">
        <v>3</v>
      </c>
      <c r="F389" s="6" t="s">
        <v>4</v>
      </c>
      <c r="G389" s="61" t="s">
        <v>154</v>
      </c>
      <c r="H389" s="11"/>
      <c r="I389" s="11"/>
      <c r="J389" s="11"/>
      <c r="K389" s="13"/>
    </row>
    <row r="390" spans="1:11" ht="30" x14ac:dyDescent="0.2">
      <c r="A390" s="16"/>
      <c r="B390" s="11"/>
      <c r="C390" s="11"/>
      <c r="D390" s="65" t="s">
        <v>126</v>
      </c>
      <c r="E390" s="66" t="s">
        <v>100</v>
      </c>
      <c r="F390" s="107">
        <v>0</v>
      </c>
      <c r="G390" s="82">
        <v>363793.17</v>
      </c>
      <c r="H390" s="11"/>
      <c r="I390" s="11"/>
      <c r="J390" s="11"/>
      <c r="K390" s="13"/>
    </row>
    <row r="391" spans="1:11" ht="45" x14ac:dyDescent="0.2">
      <c r="A391" s="16"/>
      <c r="B391" s="11"/>
      <c r="C391" s="11"/>
      <c r="D391" s="67" t="s">
        <v>127</v>
      </c>
      <c r="E391" s="53" t="s">
        <v>70</v>
      </c>
      <c r="F391" s="75">
        <v>19797115</v>
      </c>
      <c r="G391" s="71">
        <v>2336378.4700000002</v>
      </c>
      <c r="H391" s="11"/>
      <c r="I391" s="11"/>
      <c r="J391" s="11"/>
      <c r="K391" s="13"/>
    </row>
    <row r="392" spans="1:11" ht="60" x14ac:dyDescent="0.2">
      <c r="A392" s="16"/>
      <c r="B392" s="11"/>
      <c r="C392" s="11"/>
      <c r="D392" s="67" t="s">
        <v>128</v>
      </c>
      <c r="E392" s="53" t="s">
        <v>71</v>
      </c>
      <c r="F392" s="75">
        <v>14138921</v>
      </c>
      <c r="G392" s="71">
        <v>538900.05000000005</v>
      </c>
      <c r="H392" s="11"/>
      <c r="I392" s="11"/>
      <c r="J392" s="11"/>
      <c r="K392" s="13"/>
    </row>
    <row r="393" spans="1:11" ht="60" x14ac:dyDescent="0.2">
      <c r="A393" s="16"/>
      <c r="B393" s="11"/>
      <c r="C393" s="11"/>
      <c r="D393" s="67" t="s">
        <v>129</v>
      </c>
      <c r="E393" s="53" t="s">
        <v>72</v>
      </c>
      <c r="F393" s="75">
        <v>5206100</v>
      </c>
      <c r="G393" s="71">
        <v>3590586.97</v>
      </c>
      <c r="H393" s="11"/>
      <c r="I393" s="11"/>
      <c r="J393" s="11"/>
      <c r="K393" s="13"/>
    </row>
    <row r="394" spans="1:11" ht="45" x14ac:dyDescent="0.2">
      <c r="A394" s="16"/>
      <c r="B394" s="11"/>
      <c r="C394" s="11"/>
      <c r="D394" s="67" t="s">
        <v>130</v>
      </c>
      <c r="E394" s="53" t="s">
        <v>58</v>
      </c>
      <c r="F394" s="75">
        <v>328850</v>
      </c>
      <c r="G394" s="71">
        <v>1080042.1599999999</v>
      </c>
      <c r="H394" s="11"/>
      <c r="I394" s="11"/>
      <c r="J394" s="11"/>
      <c r="K394" s="13"/>
    </row>
    <row r="395" spans="1:11" ht="30" x14ac:dyDescent="0.2">
      <c r="A395" s="16"/>
      <c r="B395" s="11"/>
      <c r="C395" s="11"/>
      <c r="D395" s="115" t="s">
        <v>149</v>
      </c>
      <c r="E395" s="53" t="s">
        <v>150</v>
      </c>
      <c r="F395" s="75">
        <v>33100</v>
      </c>
      <c r="G395" s="71">
        <v>33099.29</v>
      </c>
      <c r="H395" s="11"/>
      <c r="I395" s="11"/>
      <c r="J395" s="11"/>
      <c r="K395" s="13"/>
    </row>
    <row r="396" spans="1:11" ht="45.75" thickBot="1" x14ac:dyDescent="0.25">
      <c r="A396" s="16"/>
      <c r="B396" s="11"/>
      <c r="C396" s="11"/>
      <c r="D396" s="68" t="s">
        <v>131</v>
      </c>
      <c r="E396" s="69" t="s">
        <v>65</v>
      </c>
      <c r="F396" s="76">
        <v>3976350</v>
      </c>
      <c r="G396" s="83">
        <v>275579.08</v>
      </c>
      <c r="H396" s="11"/>
      <c r="I396" s="11"/>
      <c r="J396" s="11"/>
      <c r="K396" s="13"/>
    </row>
    <row r="397" spans="1:11" ht="15.75" thickBot="1" x14ac:dyDescent="0.25">
      <c r="A397" s="16"/>
      <c r="B397" s="11"/>
      <c r="C397" s="11"/>
      <c r="D397" s="44" t="s">
        <v>7</v>
      </c>
      <c r="E397" s="90"/>
      <c r="F397" s="18">
        <f>SUM(F390:F396)</f>
        <v>43480436</v>
      </c>
      <c r="G397" s="64">
        <f>SUM(G390:G396)</f>
        <v>8218379.1900000004</v>
      </c>
      <c r="H397" s="11"/>
      <c r="I397" s="11"/>
      <c r="J397" s="11"/>
      <c r="K397" s="13"/>
    </row>
    <row r="398" spans="1:11" ht="15" x14ac:dyDescent="0.2">
      <c r="A398" s="16"/>
      <c r="B398" s="11"/>
      <c r="C398" s="11"/>
      <c r="D398" s="11"/>
      <c r="E398" s="11"/>
      <c r="F398" s="11"/>
      <c r="G398" s="11"/>
      <c r="H398" s="11"/>
      <c r="I398" s="11"/>
      <c r="J398" s="11"/>
      <c r="K398" s="13"/>
    </row>
    <row r="399" spans="1:11" ht="31.5" customHeight="1" x14ac:dyDescent="0.2">
      <c r="A399" s="16"/>
      <c r="B399" s="11"/>
      <c r="C399" s="11"/>
      <c r="D399" s="142" t="str">
        <f>A378</f>
        <v>Fund #</v>
      </c>
      <c r="E399" s="142"/>
      <c r="F399" s="36" t="s">
        <v>10</v>
      </c>
      <c r="G399" s="140" t="s">
        <v>153</v>
      </c>
      <c r="H399" s="140"/>
      <c r="I399" s="11"/>
      <c r="J399" s="11"/>
      <c r="K399" s="13"/>
    </row>
    <row r="400" spans="1:11" ht="15.75" x14ac:dyDescent="0.2">
      <c r="A400" s="16"/>
      <c r="B400" s="11"/>
      <c r="C400" s="11"/>
      <c r="D400" s="118" t="s">
        <v>13</v>
      </c>
      <c r="E400" s="118"/>
      <c r="F400" s="24">
        <f>C380</f>
        <v>9102662</v>
      </c>
      <c r="G400" s="127">
        <f>C386</f>
        <v>5351896</v>
      </c>
      <c r="H400" s="127"/>
      <c r="I400" s="11"/>
      <c r="J400" s="11"/>
      <c r="K400" s="13"/>
    </row>
    <row r="401" spans="1:11" ht="15.75" x14ac:dyDescent="0.2">
      <c r="A401" s="16"/>
      <c r="B401" s="11"/>
      <c r="C401" s="11"/>
      <c r="D401" s="118" t="s">
        <v>14</v>
      </c>
      <c r="E401" s="118"/>
      <c r="F401" s="37"/>
      <c r="G401" s="127"/>
      <c r="H401" s="127"/>
      <c r="I401" s="11"/>
      <c r="J401" s="11"/>
      <c r="K401" s="13"/>
    </row>
    <row r="402" spans="1:11" ht="15.75" x14ac:dyDescent="0.2">
      <c r="A402" s="16"/>
      <c r="B402" s="11"/>
      <c r="C402" s="11"/>
      <c r="D402" s="11"/>
      <c r="E402" s="39" t="s">
        <v>11</v>
      </c>
      <c r="F402" s="24" t="s">
        <v>69</v>
      </c>
      <c r="G402" s="127" t="s">
        <v>69</v>
      </c>
      <c r="H402" s="127"/>
      <c r="I402" s="11"/>
      <c r="J402" s="11"/>
      <c r="K402" s="13"/>
    </row>
    <row r="403" spans="1:11" ht="15.75" x14ac:dyDescent="0.2">
      <c r="A403" s="16"/>
      <c r="B403" s="11"/>
      <c r="C403" s="11"/>
      <c r="D403" s="37"/>
      <c r="E403" s="37" t="s">
        <v>12</v>
      </c>
      <c r="F403" s="24">
        <f>F397</f>
        <v>43480436</v>
      </c>
      <c r="G403" s="127">
        <f>G397</f>
        <v>8218379.1900000004</v>
      </c>
      <c r="H403" s="127"/>
      <c r="I403" s="11"/>
      <c r="J403" s="11"/>
      <c r="K403" s="13"/>
    </row>
    <row r="404" spans="1:11" ht="16.5" thickBot="1" x14ac:dyDescent="0.25">
      <c r="A404" s="16"/>
      <c r="B404" s="11"/>
      <c r="C404" s="11"/>
      <c r="D404" s="118" t="s">
        <v>15</v>
      </c>
      <c r="E404" s="118"/>
      <c r="F404" s="27">
        <f>J389</f>
        <v>0</v>
      </c>
      <c r="G404" s="128">
        <f>K389</f>
        <v>0</v>
      </c>
      <c r="H404" s="128"/>
      <c r="I404" s="11"/>
      <c r="J404" s="11"/>
      <c r="K404" s="13"/>
    </row>
    <row r="405" spans="1:11" ht="16.5" thickBot="1" x14ac:dyDescent="0.25">
      <c r="A405" s="16"/>
      <c r="B405" s="11"/>
      <c r="C405" s="11"/>
      <c r="D405" s="119" t="s">
        <v>16</v>
      </c>
      <c r="E405" s="119"/>
      <c r="F405" s="28">
        <f>SUM(F400,F402:F404)</f>
        <v>52583098</v>
      </c>
      <c r="G405" s="129">
        <f>SUM(G400,G402:G404)</f>
        <v>13570275.190000001</v>
      </c>
      <c r="H405" s="129"/>
      <c r="I405" s="11"/>
      <c r="J405" s="11"/>
      <c r="K405" s="13"/>
    </row>
    <row r="406" spans="1:11" ht="16.5" thickTop="1" x14ac:dyDescent="0.2">
      <c r="A406" s="16"/>
      <c r="B406" s="11"/>
      <c r="C406" s="11"/>
      <c r="D406" s="38"/>
      <c r="E406" s="38"/>
      <c r="F406" s="91"/>
      <c r="G406" s="92"/>
      <c r="H406" s="92"/>
      <c r="I406" s="11"/>
      <c r="J406" s="11"/>
      <c r="K406" s="13"/>
    </row>
    <row r="407" spans="1:11" ht="15.75" thickBot="1" x14ac:dyDescent="0.25">
      <c r="A407" s="29"/>
      <c r="B407" s="30"/>
      <c r="C407" s="30"/>
      <c r="D407" s="30"/>
      <c r="E407" s="30"/>
      <c r="F407" s="30"/>
      <c r="G407" s="30"/>
      <c r="H407" s="30"/>
      <c r="I407" s="30"/>
      <c r="J407" s="30"/>
      <c r="K407" s="31"/>
    </row>
    <row r="408" spans="1:11" ht="18" customHeight="1" thickBot="1" x14ac:dyDescent="0.25">
      <c r="A408" s="130" t="s">
        <v>51</v>
      </c>
      <c r="B408" s="131"/>
      <c r="C408" s="131"/>
      <c r="D408" s="131"/>
      <c r="E408" s="131"/>
      <c r="F408" s="131"/>
      <c r="G408" s="131"/>
      <c r="H408" s="131"/>
      <c r="I408" s="131"/>
      <c r="J408" s="131"/>
      <c r="K408" s="132"/>
    </row>
    <row r="409" spans="1:11" ht="18.75" thickBot="1" x14ac:dyDescent="0.25">
      <c r="A409" s="133" t="s">
        <v>0</v>
      </c>
      <c r="B409" s="134"/>
      <c r="C409" s="134"/>
      <c r="D409" s="133" t="s">
        <v>1</v>
      </c>
      <c r="E409" s="135"/>
      <c r="F409" s="135"/>
      <c r="G409" s="136"/>
      <c r="H409" s="133" t="s">
        <v>8</v>
      </c>
      <c r="I409" s="135"/>
      <c r="J409" s="135"/>
      <c r="K409" s="136"/>
    </row>
    <row r="410" spans="1:11" ht="45.75" thickBot="1" x14ac:dyDescent="0.25">
      <c r="A410" s="2" t="s">
        <v>2</v>
      </c>
      <c r="B410" s="3" t="s">
        <v>3</v>
      </c>
      <c r="C410" s="4" t="s">
        <v>5</v>
      </c>
      <c r="D410" s="5" t="s">
        <v>2</v>
      </c>
      <c r="E410" s="5" t="s">
        <v>3</v>
      </c>
      <c r="F410" s="6" t="s">
        <v>4</v>
      </c>
      <c r="G410" s="61" t="s">
        <v>154</v>
      </c>
      <c r="H410" s="5" t="s">
        <v>2</v>
      </c>
      <c r="I410" s="5" t="s">
        <v>3</v>
      </c>
      <c r="J410" s="6" t="s">
        <v>4</v>
      </c>
      <c r="K410" s="61" t="s">
        <v>154</v>
      </c>
    </row>
    <row r="411" spans="1:11" ht="15" x14ac:dyDescent="0.2">
      <c r="A411" s="137" t="s">
        <v>6</v>
      </c>
      <c r="B411" s="138"/>
      <c r="C411" s="139"/>
      <c r="D411" s="7"/>
      <c r="E411" s="8"/>
      <c r="F411" s="9"/>
      <c r="G411" s="95"/>
      <c r="H411" s="7"/>
      <c r="I411" s="8"/>
      <c r="J411" s="9"/>
      <c r="K411" s="95"/>
    </row>
    <row r="412" spans="1:11" ht="30" x14ac:dyDescent="0.2">
      <c r="A412" s="40" t="s">
        <v>52</v>
      </c>
      <c r="B412" s="43" t="s">
        <v>51</v>
      </c>
      <c r="C412" s="12">
        <v>14292704</v>
      </c>
      <c r="D412" s="10"/>
      <c r="E412" s="13"/>
      <c r="F412" s="14"/>
      <c r="G412" s="63"/>
      <c r="H412" s="10"/>
      <c r="I412" s="13"/>
      <c r="J412" s="14"/>
      <c r="K412" s="63"/>
    </row>
    <row r="413" spans="1:11" ht="15.75" thickBot="1" x14ac:dyDescent="0.25">
      <c r="A413" s="10"/>
      <c r="B413" s="11"/>
      <c r="C413" s="15"/>
      <c r="D413" s="10"/>
      <c r="E413" s="13"/>
      <c r="F413" s="14"/>
      <c r="G413" s="63"/>
      <c r="H413" s="10"/>
      <c r="I413" s="13"/>
      <c r="J413" s="14"/>
      <c r="K413" s="63"/>
    </row>
    <row r="414" spans="1:11" ht="15.75" x14ac:dyDescent="0.2">
      <c r="A414" s="143" t="s">
        <v>7</v>
      </c>
      <c r="B414" s="119"/>
      <c r="C414" s="12">
        <f>SUM(C412:C413)</f>
        <v>14292704</v>
      </c>
      <c r="D414" s="10"/>
      <c r="E414" s="13"/>
      <c r="F414" s="14"/>
      <c r="G414" s="63"/>
      <c r="H414" s="10"/>
      <c r="I414" s="13"/>
      <c r="J414" s="14"/>
      <c r="K414" s="63"/>
    </row>
    <row r="415" spans="1:11" ht="15" x14ac:dyDescent="0.2">
      <c r="A415" s="16"/>
      <c r="B415" s="11"/>
      <c r="C415" s="11"/>
      <c r="D415" s="10"/>
      <c r="E415" s="13"/>
      <c r="F415" s="14"/>
      <c r="G415" s="63"/>
      <c r="H415" s="10"/>
      <c r="I415" s="13"/>
      <c r="J415" s="14"/>
      <c r="K415" s="63"/>
    </row>
    <row r="416" spans="1:11" ht="15" x14ac:dyDescent="0.2">
      <c r="A416" s="137" t="s">
        <v>152</v>
      </c>
      <c r="B416" s="138"/>
      <c r="C416" s="138"/>
      <c r="D416" s="10"/>
      <c r="E416" s="13"/>
      <c r="F416" s="14"/>
      <c r="G416" s="63"/>
      <c r="H416" s="10"/>
      <c r="I416" s="13"/>
      <c r="J416" s="14"/>
      <c r="K416" s="63"/>
    </row>
    <row r="417" spans="1:11" ht="15" x14ac:dyDescent="0.2">
      <c r="A417" s="17"/>
      <c r="B417" s="11"/>
      <c r="C417" s="12"/>
      <c r="D417" s="10"/>
      <c r="E417" s="13"/>
      <c r="F417" s="14"/>
      <c r="G417" s="63"/>
      <c r="H417" s="10"/>
      <c r="I417" s="13"/>
      <c r="J417" s="14"/>
      <c r="K417" s="63"/>
    </row>
    <row r="418" spans="1:11" ht="15.75" thickBot="1" x14ac:dyDescent="0.25">
      <c r="A418" s="17"/>
      <c r="B418" s="11"/>
      <c r="C418" s="15">
        <f>C412-5358866</f>
        <v>8933838</v>
      </c>
      <c r="D418" s="10"/>
      <c r="E418" s="13"/>
      <c r="F418" s="18"/>
      <c r="G418" s="64"/>
      <c r="H418" s="10"/>
      <c r="I418" s="13"/>
      <c r="J418" s="18"/>
      <c r="K418" s="64"/>
    </row>
    <row r="419" spans="1:11" ht="18" customHeight="1" thickBot="1" x14ac:dyDescent="0.25">
      <c r="A419" s="144" t="s">
        <v>7</v>
      </c>
      <c r="B419" s="145"/>
      <c r="C419" s="15">
        <f>SUM(C417:C418)</f>
        <v>8933838</v>
      </c>
      <c r="D419" s="144" t="s">
        <v>7</v>
      </c>
      <c r="E419" s="146"/>
      <c r="F419" s="18">
        <f>SUM(F411:F418)</f>
        <v>0</v>
      </c>
      <c r="G419" s="64">
        <f>SUM(G411:G418)</f>
        <v>0</v>
      </c>
      <c r="H419" s="144" t="s">
        <v>7</v>
      </c>
      <c r="I419" s="146"/>
      <c r="J419" s="18">
        <f>SUM(J411:J418)</f>
        <v>0</v>
      </c>
      <c r="K419" s="64">
        <f>SUM(K411:K418)</f>
        <v>0</v>
      </c>
    </row>
    <row r="420" spans="1:11" ht="18.75" thickBot="1" x14ac:dyDescent="0.25">
      <c r="A420" s="16"/>
      <c r="B420" s="11"/>
      <c r="C420" s="11"/>
      <c r="D420" s="133" t="s">
        <v>9</v>
      </c>
      <c r="E420" s="135"/>
      <c r="F420" s="135"/>
      <c r="G420" s="136"/>
      <c r="H420" s="11"/>
      <c r="I420" s="11"/>
      <c r="J420" s="11"/>
      <c r="K420" s="13"/>
    </row>
    <row r="421" spans="1:11" ht="30.75" thickBot="1" x14ac:dyDescent="0.25">
      <c r="A421" s="16"/>
      <c r="B421" s="11"/>
      <c r="C421" s="11"/>
      <c r="D421" s="5" t="s">
        <v>2</v>
      </c>
      <c r="E421" s="5" t="s">
        <v>3</v>
      </c>
      <c r="F421" s="6" t="s">
        <v>4</v>
      </c>
      <c r="G421" s="61" t="s">
        <v>154</v>
      </c>
      <c r="H421" s="11"/>
      <c r="I421" s="11"/>
      <c r="J421" s="11"/>
      <c r="K421" s="13"/>
    </row>
    <row r="422" spans="1:11" ht="30" x14ac:dyDescent="0.2">
      <c r="A422" s="16"/>
      <c r="B422" s="11"/>
      <c r="C422" s="11"/>
      <c r="D422" s="67" t="s">
        <v>132</v>
      </c>
      <c r="E422" s="53" t="s">
        <v>74</v>
      </c>
      <c r="F422" s="75">
        <v>0</v>
      </c>
      <c r="G422" s="71">
        <v>0</v>
      </c>
      <c r="H422" s="11"/>
      <c r="I422" s="11"/>
      <c r="J422" s="11"/>
      <c r="K422" s="13"/>
    </row>
    <row r="423" spans="1:11" ht="30" x14ac:dyDescent="0.2">
      <c r="A423" s="16"/>
      <c r="B423" s="11"/>
      <c r="C423" s="11"/>
      <c r="D423" s="67" t="s">
        <v>133</v>
      </c>
      <c r="E423" s="53" t="s">
        <v>100</v>
      </c>
      <c r="F423" s="75">
        <v>0</v>
      </c>
      <c r="G423" s="71">
        <v>82926.37</v>
      </c>
      <c r="H423" s="11"/>
      <c r="I423" s="11"/>
      <c r="J423" s="11"/>
      <c r="K423" s="13"/>
    </row>
    <row r="424" spans="1:11" ht="45" x14ac:dyDescent="0.2">
      <c r="A424" s="16"/>
      <c r="B424" s="11"/>
      <c r="C424" s="11"/>
      <c r="D424" s="67" t="s">
        <v>134</v>
      </c>
      <c r="E424" s="53" t="s">
        <v>70</v>
      </c>
      <c r="F424" s="75">
        <v>15321924</v>
      </c>
      <c r="G424" s="71">
        <v>23577.34</v>
      </c>
      <c r="H424" s="11"/>
      <c r="I424" s="11"/>
      <c r="J424" s="11"/>
      <c r="K424" s="13"/>
    </row>
    <row r="425" spans="1:11" ht="60" x14ac:dyDescent="0.2">
      <c r="A425" s="16"/>
      <c r="B425" s="11"/>
      <c r="C425" s="11"/>
      <c r="D425" s="67" t="s">
        <v>135</v>
      </c>
      <c r="E425" s="53" t="s">
        <v>71</v>
      </c>
      <c r="F425" s="75">
        <v>5695906</v>
      </c>
      <c r="G425" s="71">
        <v>47982.39</v>
      </c>
      <c r="H425" s="11"/>
      <c r="I425" s="11"/>
      <c r="J425" s="11"/>
      <c r="K425" s="13"/>
    </row>
    <row r="426" spans="1:11" ht="31.15" customHeight="1" x14ac:dyDescent="0.2">
      <c r="A426" s="16"/>
      <c r="B426" s="11"/>
      <c r="C426" s="11"/>
      <c r="D426" s="67" t="s">
        <v>136</v>
      </c>
      <c r="E426" s="53" t="s">
        <v>72</v>
      </c>
      <c r="F426" s="75">
        <v>1353117</v>
      </c>
      <c r="G426" s="71">
        <v>21705.24</v>
      </c>
      <c r="H426" s="11"/>
      <c r="I426" s="11"/>
      <c r="J426" s="11"/>
      <c r="K426" s="13"/>
    </row>
    <row r="427" spans="1:11" ht="45" x14ac:dyDescent="0.2">
      <c r="A427" s="16"/>
      <c r="B427" s="11"/>
      <c r="C427" s="11"/>
      <c r="D427" s="67" t="s">
        <v>137</v>
      </c>
      <c r="E427" s="53" t="s">
        <v>138</v>
      </c>
      <c r="F427" s="75">
        <v>2943170</v>
      </c>
      <c r="G427" s="71">
        <v>660.75</v>
      </c>
      <c r="H427" s="11"/>
      <c r="I427" s="11"/>
      <c r="J427" s="11"/>
      <c r="K427" s="13"/>
    </row>
    <row r="428" spans="1:11" ht="45.75" thickBot="1" x14ac:dyDescent="0.25">
      <c r="A428" s="16"/>
      <c r="B428" s="11"/>
      <c r="C428" s="11"/>
      <c r="D428" s="67" t="s">
        <v>139</v>
      </c>
      <c r="E428" s="53" t="s">
        <v>65</v>
      </c>
      <c r="F428" s="76">
        <v>5308256</v>
      </c>
      <c r="G428" s="71">
        <v>281531.39</v>
      </c>
      <c r="H428" s="11"/>
      <c r="I428" s="11"/>
      <c r="J428" s="11"/>
      <c r="K428" s="13"/>
    </row>
    <row r="429" spans="1:11" ht="15.75" thickBot="1" x14ac:dyDescent="0.25">
      <c r="A429" s="16"/>
      <c r="B429" s="11"/>
      <c r="C429" s="11"/>
      <c r="D429" s="44" t="s">
        <v>7</v>
      </c>
      <c r="E429" s="33"/>
      <c r="F429" s="20">
        <f>SUM(F422:F428)</f>
        <v>30622373</v>
      </c>
      <c r="G429" s="98">
        <f>SUM(G422:G428)</f>
        <v>458383.48</v>
      </c>
      <c r="H429" s="11"/>
      <c r="I429" s="11"/>
      <c r="J429" s="11"/>
      <c r="K429" s="13"/>
    </row>
    <row r="430" spans="1:11" ht="15" x14ac:dyDescent="0.2">
      <c r="A430" s="16"/>
      <c r="B430" s="11"/>
      <c r="C430" s="11"/>
      <c r="D430" s="11"/>
      <c r="E430" s="11"/>
      <c r="F430" s="11"/>
      <c r="G430" s="11"/>
      <c r="H430" s="11"/>
      <c r="I430" s="11"/>
      <c r="J430" s="11"/>
      <c r="K430" s="13"/>
    </row>
    <row r="431" spans="1:11" ht="31.5" customHeight="1" x14ac:dyDescent="0.2">
      <c r="A431" s="16"/>
      <c r="B431" s="11"/>
      <c r="C431" s="11"/>
      <c r="D431" s="142" t="str">
        <f>A410</f>
        <v>Fund #</v>
      </c>
      <c r="E431" s="142"/>
      <c r="F431" s="36" t="s">
        <v>10</v>
      </c>
      <c r="G431" s="140" t="s">
        <v>153</v>
      </c>
      <c r="H431" s="140"/>
      <c r="I431" s="11"/>
      <c r="J431" s="11"/>
      <c r="K431" s="13"/>
    </row>
    <row r="432" spans="1:11" ht="15.75" x14ac:dyDescent="0.2">
      <c r="A432" s="16"/>
      <c r="B432" s="11"/>
      <c r="C432" s="11"/>
      <c r="D432" s="118" t="s">
        <v>13</v>
      </c>
      <c r="E432" s="118"/>
      <c r="F432" s="24">
        <f>C412</f>
        <v>14292704</v>
      </c>
      <c r="G432" s="127">
        <f>C418</f>
        <v>8933838</v>
      </c>
      <c r="H432" s="127"/>
      <c r="I432" s="11"/>
      <c r="J432" s="11"/>
      <c r="K432" s="13"/>
    </row>
    <row r="433" spans="1:11" ht="15.75" x14ac:dyDescent="0.2">
      <c r="A433" s="16"/>
      <c r="B433" s="11"/>
      <c r="C433" s="11"/>
      <c r="D433" s="118" t="s">
        <v>14</v>
      </c>
      <c r="E433" s="118"/>
      <c r="F433" s="37"/>
      <c r="G433" s="127"/>
      <c r="H433" s="127"/>
      <c r="I433" s="11"/>
      <c r="J433" s="11"/>
      <c r="K433" s="13"/>
    </row>
    <row r="434" spans="1:11" ht="15.75" x14ac:dyDescent="0.2">
      <c r="A434" s="16"/>
      <c r="B434" s="11"/>
      <c r="C434" s="11"/>
      <c r="D434" s="11"/>
      <c r="E434" s="39" t="s">
        <v>11</v>
      </c>
      <c r="F434" s="24" t="s">
        <v>69</v>
      </c>
      <c r="G434" s="127" t="s">
        <v>69</v>
      </c>
      <c r="H434" s="127"/>
      <c r="I434" s="11"/>
      <c r="J434" s="11"/>
      <c r="K434" s="13"/>
    </row>
    <row r="435" spans="1:11" ht="15.75" x14ac:dyDescent="0.2">
      <c r="A435" s="16"/>
      <c r="B435" s="11"/>
      <c r="C435" s="11"/>
      <c r="D435" s="37"/>
      <c r="E435" s="37" t="s">
        <v>12</v>
      </c>
      <c r="F435" s="24">
        <f>F429</f>
        <v>30622373</v>
      </c>
      <c r="G435" s="127">
        <f>G429</f>
        <v>458383.48</v>
      </c>
      <c r="H435" s="127"/>
      <c r="I435" s="11"/>
      <c r="J435" s="11"/>
      <c r="K435" s="13"/>
    </row>
    <row r="436" spans="1:11" ht="16.5" thickBot="1" x14ac:dyDescent="0.25">
      <c r="A436" s="16"/>
      <c r="B436" s="11"/>
      <c r="C436" s="11"/>
      <c r="D436" s="118" t="s">
        <v>15</v>
      </c>
      <c r="E436" s="118"/>
      <c r="F436" s="27">
        <f>J421</f>
        <v>0</v>
      </c>
      <c r="G436" s="128">
        <f>K421</f>
        <v>0</v>
      </c>
      <c r="H436" s="128"/>
      <c r="I436" s="11"/>
      <c r="J436" s="11"/>
      <c r="K436" s="13"/>
    </row>
    <row r="437" spans="1:11" ht="16.5" thickBot="1" x14ac:dyDescent="0.25">
      <c r="A437" s="16"/>
      <c r="B437" s="11"/>
      <c r="C437" s="11"/>
      <c r="D437" s="119" t="s">
        <v>16</v>
      </c>
      <c r="E437" s="119"/>
      <c r="F437" s="28">
        <f>SUM(F432,F434:F436)</f>
        <v>44915077</v>
      </c>
      <c r="G437" s="129">
        <f>SUM(G432,G434:G436)</f>
        <v>9392221.4800000004</v>
      </c>
      <c r="H437" s="129"/>
      <c r="I437" s="11"/>
      <c r="J437" s="11"/>
      <c r="K437" s="13"/>
    </row>
    <row r="438" spans="1:11" ht="15.75" thickTop="1" x14ac:dyDescent="0.2">
      <c r="A438" s="16"/>
      <c r="B438" s="11"/>
      <c r="C438" s="11"/>
      <c r="D438" s="11"/>
      <c r="E438" s="11"/>
      <c r="F438" s="11"/>
      <c r="G438" s="11"/>
      <c r="H438" s="11"/>
      <c r="I438" s="11"/>
      <c r="J438" s="11"/>
      <c r="K438" s="13"/>
    </row>
    <row r="439" spans="1:11" ht="15" x14ac:dyDescent="0.2">
      <c r="A439" s="16"/>
      <c r="B439" s="11"/>
      <c r="C439" s="11"/>
      <c r="D439" s="11"/>
      <c r="E439" s="11"/>
      <c r="F439" s="11"/>
      <c r="G439" s="11"/>
      <c r="H439" s="11"/>
      <c r="I439" s="11"/>
      <c r="J439" s="11"/>
      <c r="K439" s="13"/>
    </row>
    <row r="440" spans="1:11" ht="15.75" thickBot="1" x14ac:dyDescent="0.25">
      <c r="A440" s="29"/>
      <c r="B440" s="30"/>
      <c r="C440" s="30"/>
      <c r="D440" s="30"/>
      <c r="E440" s="30"/>
      <c r="F440" s="30"/>
      <c r="G440" s="30"/>
      <c r="H440" s="30"/>
      <c r="I440" s="30"/>
      <c r="J440" s="30"/>
      <c r="K440" s="31"/>
    </row>
    <row r="441" spans="1:11" ht="20.25" x14ac:dyDescent="0.2">
      <c r="A441" s="124" t="s">
        <v>17</v>
      </c>
      <c r="B441" s="125"/>
      <c r="C441" s="125"/>
      <c r="D441" s="125"/>
      <c r="E441" s="125"/>
      <c r="F441" s="125"/>
      <c r="G441" s="125"/>
      <c r="H441" s="125"/>
      <c r="I441" s="125"/>
      <c r="J441" s="125"/>
      <c r="K441" s="126"/>
    </row>
    <row r="442" spans="1:11" ht="15" x14ac:dyDescent="0.2">
      <c r="A442" s="16"/>
      <c r="B442" s="11"/>
      <c r="C442" s="11"/>
      <c r="D442" s="11"/>
      <c r="E442" s="11"/>
      <c r="F442" s="11"/>
      <c r="G442" s="11"/>
      <c r="H442" s="11"/>
      <c r="I442" s="11"/>
      <c r="J442" s="11"/>
      <c r="K442" s="13"/>
    </row>
    <row r="443" spans="1:11" ht="31.15" customHeight="1" x14ac:dyDescent="0.2">
      <c r="A443" s="16"/>
      <c r="B443" s="11"/>
      <c r="C443" s="142" t="s">
        <v>18</v>
      </c>
      <c r="D443" s="142"/>
      <c r="E443" s="142"/>
      <c r="F443" s="36" t="s">
        <v>10</v>
      </c>
      <c r="G443" s="140" t="s">
        <v>153</v>
      </c>
      <c r="H443" s="140"/>
      <c r="I443" s="11"/>
      <c r="J443" s="11"/>
      <c r="K443" s="13"/>
    </row>
    <row r="444" spans="1:11" ht="15.75" x14ac:dyDescent="0.2">
      <c r="A444" s="16"/>
      <c r="B444" s="11"/>
      <c r="C444" s="118" t="s">
        <v>13</v>
      </c>
      <c r="D444" s="118"/>
      <c r="E444" s="118"/>
      <c r="F444" s="24">
        <f>F37+F64+F91+F123+F150+F181+F212+F243+F274+F307+F338+F368+F400+F432</f>
        <v>357979676</v>
      </c>
      <c r="G444" s="141">
        <f>G37+G64+G91+G123+G150+G181+G212+G243+G274+G307+G338+G368+G432+G400</f>
        <v>179398673</v>
      </c>
      <c r="H444" s="141"/>
      <c r="I444" s="11"/>
      <c r="J444" s="11"/>
      <c r="K444" s="13"/>
    </row>
    <row r="445" spans="1:11" ht="15.75" x14ac:dyDescent="0.2">
      <c r="A445" s="16"/>
      <c r="B445" s="11"/>
      <c r="C445" s="118" t="s">
        <v>14</v>
      </c>
      <c r="D445" s="118"/>
      <c r="E445" s="118"/>
      <c r="F445" s="37"/>
      <c r="G445" s="141"/>
      <c r="H445" s="141"/>
      <c r="I445" s="11"/>
      <c r="J445" s="11"/>
      <c r="K445" s="13"/>
    </row>
    <row r="446" spans="1:11" ht="15.75" x14ac:dyDescent="0.2">
      <c r="A446" s="16"/>
      <c r="B446" s="11"/>
      <c r="C446" s="11"/>
      <c r="D446" s="118" t="s">
        <v>11</v>
      </c>
      <c r="E446" s="118"/>
      <c r="F446" s="24">
        <f>F39+F93+F152</f>
        <v>106307797</v>
      </c>
      <c r="G446" s="141">
        <f>G39+G93+G152</f>
        <v>23065440.75</v>
      </c>
      <c r="H446" s="141"/>
      <c r="I446" s="11"/>
      <c r="J446" s="11"/>
      <c r="K446" s="13"/>
    </row>
    <row r="447" spans="1:11" ht="15.75" x14ac:dyDescent="0.2">
      <c r="A447" s="16"/>
      <c r="B447" s="11"/>
      <c r="C447" s="11"/>
      <c r="D447" s="118" t="s">
        <v>12</v>
      </c>
      <c r="E447" s="118"/>
      <c r="F447" s="24">
        <f>F40+F67+F94+F126+F184+F153+F215+F246+F277+F310+F341+F371+F403+F435</f>
        <v>1945578504</v>
      </c>
      <c r="G447" s="141">
        <f>G40+G67+G94+G126+G184+G153+G215+G246+G277+G310+G341+G371+G403+G435</f>
        <v>207750333.68000001</v>
      </c>
      <c r="H447" s="141"/>
      <c r="I447" s="11"/>
      <c r="J447" s="11"/>
      <c r="K447" s="13"/>
    </row>
    <row r="448" spans="1:11" ht="16.5" thickBot="1" x14ac:dyDescent="0.25">
      <c r="A448" s="16"/>
      <c r="B448" s="11"/>
      <c r="C448" s="118" t="s">
        <v>15</v>
      </c>
      <c r="D448" s="118"/>
      <c r="E448" s="118"/>
      <c r="F448" s="27">
        <f>SUM(F41,F68,F95)</f>
        <v>0</v>
      </c>
      <c r="G448" s="120">
        <f>SUM(G41,G68,G95)</f>
        <v>0</v>
      </c>
      <c r="H448" s="120"/>
      <c r="I448" s="122" t="s">
        <v>19</v>
      </c>
      <c r="J448" s="122"/>
      <c r="K448" s="123"/>
    </row>
    <row r="449" spans="1:11" ht="16.5" thickBot="1" x14ac:dyDescent="0.25">
      <c r="A449" s="16"/>
      <c r="B449" s="11"/>
      <c r="C449" s="119" t="s">
        <v>16</v>
      </c>
      <c r="D449" s="119"/>
      <c r="E449" s="119"/>
      <c r="F449" s="28">
        <f>SUM(F444,F446:F448)</f>
        <v>2409865977</v>
      </c>
      <c r="G449" s="121">
        <f>SUM(G444,G446:G448)</f>
        <v>410214447.43000001</v>
      </c>
      <c r="H449" s="121"/>
      <c r="I449" s="117">
        <f>F449-G449</f>
        <v>1999651529.5699999</v>
      </c>
      <c r="J449" s="117"/>
      <c r="K449" s="35"/>
    </row>
    <row r="450" spans="1:11" ht="16.5" thickTop="1" thickBot="1" x14ac:dyDescent="0.25">
      <c r="A450" s="32"/>
      <c r="B450" s="33"/>
      <c r="C450" s="33"/>
      <c r="D450" s="33"/>
      <c r="E450" s="33"/>
      <c r="F450" s="33"/>
      <c r="G450" s="33"/>
      <c r="H450" s="33"/>
      <c r="I450" s="33"/>
      <c r="J450" s="33"/>
      <c r="K450" s="34"/>
    </row>
  </sheetData>
  <mergeCells count="341">
    <mergeCell ref="D437:E437"/>
    <mergeCell ref="G437:H437"/>
    <mergeCell ref="D436:E436"/>
    <mergeCell ref="G436:H436"/>
    <mergeCell ref="A408:K408"/>
    <mergeCell ref="A409:C409"/>
    <mergeCell ref="D409:G409"/>
    <mergeCell ref="H409:K409"/>
    <mergeCell ref="A411:C411"/>
    <mergeCell ref="A414:B414"/>
    <mergeCell ref="A416:C416"/>
    <mergeCell ref="A419:B419"/>
    <mergeCell ref="D419:E419"/>
    <mergeCell ref="H419:I419"/>
    <mergeCell ref="D420:G420"/>
    <mergeCell ref="D433:E433"/>
    <mergeCell ref="D432:E432"/>
    <mergeCell ref="G432:H432"/>
    <mergeCell ref="G433:H433"/>
    <mergeCell ref="G434:H434"/>
    <mergeCell ref="G435:H435"/>
    <mergeCell ref="D431:E431"/>
    <mergeCell ref="G431:H431"/>
    <mergeCell ref="G402:H402"/>
    <mergeCell ref="G403:H403"/>
    <mergeCell ref="D404:E404"/>
    <mergeCell ref="G404:H404"/>
    <mergeCell ref="D405:E405"/>
    <mergeCell ref="G405:H405"/>
    <mergeCell ref="D399:E399"/>
    <mergeCell ref="G399:H399"/>
    <mergeCell ref="D400:E400"/>
    <mergeCell ref="G400:H400"/>
    <mergeCell ref="D401:E401"/>
    <mergeCell ref="G401:H401"/>
    <mergeCell ref="A384:C384"/>
    <mergeCell ref="A387:B387"/>
    <mergeCell ref="D387:E387"/>
    <mergeCell ref="H387:I387"/>
    <mergeCell ref="D388:G388"/>
    <mergeCell ref="A377:C377"/>
    <mergeCell ref="D377:G377"/>
    <mergeCell ref="H377:K377"/>
    <mergeCell ref="A379:C379"/>
    <mergeCell ref="A382:B382"/>
    <mergeCell ref="D373:E373"/>
    <mergeCell ref="G373:H373"/>
    <mergeCell ref="A376:K376"/>
    <mergeCell ref="D369:E369"/>
    <mergeCell ref="G369:H369"/>
    <mergeCell ref="G370:H370"/>
    <mergeCell ref="G371:H371"/>
    <mergeCell ref="D372:E372"/>
    <mergeCell ref="G372:H372"/>
    <mergeCell ref="H357:I357"/>
    <mergeCell ref="D358:G358"/>
    <mergeCell ref="D367:E367"/>
    <mergeCell ref="G367:H367"/>
    <mergeCell ref="D368:E368"/>
    <mergeCell ref="G368:H368"/>
    <mergeCell ref="A349:C349"/>
    <mergeCell ref="A352:B352"/>
    <mergeCell ref="A354:C354"/>
    <mergeCell ref="A357:B357"/>
    <mergeCell ref="D357:E357"/>
    <mergeCell ref="D343:E343"/>
    <mergeCell ref="G343:H343"/>
    <mergeCell ref="A346:K346"/>
    <mergeCell ref="A347:C347"/>
    <mergeCell ref="D347:G347"/>
    <mergeCell ref="H347:K347"/>
    <mergeCell ref="D339:E339"/>
    <mergeCell ref="G339:H339"/>
    <mergeCell ref="G340:H340"/>
    <mergeCell ref="G341:H341"/>
    <mergeCell ref="D342:E342"/>
    <mergeCell ref="G342:H342"/>
    <mergeCell ref="H326:I326"/>
    <mergeCell ref="D327:G327"/>
    <mergeCell ref="D337:E337"/>
    <mergeCell ref="G337:H337"/>
    <mergeCell ref="D338:E338"/>
    <mergeCell ref="G338:H338"/>
    <mergeCell ref="A318:C318"/>
    <mergeCell ref="A321:B321"/>
    <mergeCell ref="A323:C323"/>
    <mergeCell ref="A326:B326"/>
    <mergeCell ref="D326:E326"/>
    <mergeCell ref="D312:E312"/>
    <mergeCell ref="G312:H312"/>
    <mergeCell ref="A315:K315"/>
    <mergeCell ref="A316:C316"/>
    <mergeCell ref="D316:G316"/>
    <mergeCell ref="H316:K316"/>
    <mergeCell ref="D308:E308"/>
    <mergeCell ref="G308:H308"/>
    <mergeCell ref="G309:H309"/>
    <mergeCell ref="G310:H310"/>
    <mergeCell ref="D311:E311"/>
    <mergeCell ref="G311:H311"/>
    <mergeCell ref="H293:I293"/>
    <mergeCell ref="D294:G294"/>
    <mergeCell ref="D306:E306"/>
    <mergeCell ref="G306:H306"/>
    <mergeCell ref="D307:E307"/>
    <mergeCell ref="G307:H307"/>
    <mergeCell ref="A285:C285"/>
    <mergeCell ref="A288:B288"/>
    <mergeCell ref="A290:C290"/>
    <mergeCell ref="A293:B293"/>
    <mergeCell ref="D293:E293"/>
    <mergeCell ref="D279:E279"/>
    <mergeCell ref="G279:H279"/>
    <mergeCell ref="A282:K282"/>
    <mergeCell ref="A283:C283"/>
    <mergeCell ref="D283:G283"/>
    <mergeCell ref="H283:K283"/>
    <mergeCell ref="D275:E275"/>
    <mergeCell ref="G275:H275"/>
    <mergeCell ref="G276:H276"/>
    <mergeCell ref="G277:H277"/>
    <mergeCell ref="D278:E278"/>
    <mergeCell ref="G278:H278"/>
    <mergeCell ref="H262:I262"/>
    <mergeCell ref="D263:G263"/>
    <mergeCell ref="D273:E273"/>
    <mergeCell ref="G273:H273"/>
    <mergeCell ref="D274:E274"/>
    <mergeCell ref="G274:H274"/>
    <mergeCell ref="A254:C254"/>
    <mergeCell ref="A257:B257"/>
    <mergeCell ref="A259:C259"/>
    <mergeCell ref="A262:B262"/>
    <mergeCell ref="D262:E262"/>
    <mergeCell ref="D248:E248"/>
    <mergeCell ref="G248:H248"/>
    <mergeCell ref="A251:K251"/>
    <mergeCell ref="A252:C252"/>
    <mergeCell ref="D252:G252"/>
    <mergeCell ref="H252:K252"/>
    <mergeCell ref="D244:E244"/>
    <mergeCell ref="G244:H244"/>
    <mergeCell ref="G245:H245"/>
    <mergeCell ref="G246:H246"/>
    <mergeCell ref="D247:E247"/>
    <mergeCell ref="G247:H247"/>
    <mergeCell ref="H231:I231"/>
    <mergeCell ref="D232:G232"/>
    <mergeCell ref="D242:E242"/>
    <mergeCell ref="G242:H242"/>
    <mergeCell ref="D243:E243"/>
    <mergeCell ref="G243:H243"/>
    <mergeCell ref="A223:C223"/>
    <mergeCell ref="A226:B226"/>
    <mergeCell ref="A228:C228"/>
    <mergeCell ref="A231:B231"/>
    <mergeCell ref="D231:E231"/>
    <mergeCell ref="D217:E217"/>
    <mergeCell ref="G217:H217"/>
    <mergeCell ref="A220:K220"/>
    <mergeCell ref="A221:C221"/>
    <mergeCell ref="D221:G221"/>
    <mergeCell ref="H221:K221"/>
    <mergeCell ref="D213:E213"/>
    <mergeCell ref="G213:H213"/>
    <mergeCell ref="G214:H214"/>
    <mergeCell ref="G215:H215"/>
    <mergeCell ref="D216:E216"/>
    <mergeCell ref="G216:H216"/>
    <mergeCell ref="H200:I200"/>
    <mergeCell ref="D201:G201"/>
    <mergeCell ref="D211:E211"/>
    <mergeCell ref="G211:H211"/>
    <mergeCell ref="D212:E212"/>
    <mergeCell ref="G212:H212"/>
    <mergeCell ref="A192:C192"/>
    <mergeCell ref="A195:B195"/>
    <mergeCell ref="A197:C197"/>
    <mergeCell ref="A200:B200"/>
    <mergeCell ref="D200:E200"/>
    <mergeCell ref="D186:E186"/>
    <mergeCell ref="G186:H186"/>
    <mergeCell ref="A189:K189"/>
    <mergeCell ref="A190:C190"/>
    <mergeCell ref="D190:G190"/>
    <mergeCell ref="H190:K190"/>
    <mergeCell ref="D182:E182"/>
    <mergeCell ref="G182:H182"/>
    <mergeCell ref="G183:H183"/>
    <mergeCell ref="G184:H184"/>
    <mergeCell ref="D185:E185"/>
    <mergeCell ref="G185:H185"/>
    <mergeCell ref="H169:I169"/>
    <mergeCell ref="D170:G170"/>
    <mergeCell ref="D180:E180"/>
    <mergeCell ref="G180:H180"/>
    <mergeCell ref="D181:E181"/>
    <mergeCell ref="G181:H181"/>
    <mergeCell ref="A161:C161"/>
    <mergeCell ref="A164:B164"/>
    <mergeCell ref="A166:C166"/>
    <mergeCell ref="A169:B169"/>
    <mergeCell ref="D169:E169"/>
    <mergeCell ref="D155:E155"/>
    <mergeCell ref="G155:H155"/>
    <mergeCell ref="A158:K158"/>
    <mergeCell ref="A159:C159"/>
    <mergeCell ref="D159:G159"/>
    <mergeCell ref="H159:K159"/>
    <mergeCell ref="D151:E151"/>
    <mergeCell ref="G151:H151"/>
    <mergeCell ref="G152:H152"/>
    <mergeCell ref="G153:H153"/>
    <mergeCell ref="D154:E154"/>
    <mergeCell ref="G154:H154"/>
    <mergeCell ref="A105:B105"/>
    <mergeCell ref="A107:C107"/>
    <mergeCell ref="A110:B110"/>
    <mergeCell ref="D110:E110"/>
    <mergeCell ref="H110:I110"/>
    <mergeCell ref="D128:E128"/>
    <mergeCell ref="G128:H128"/>
    <mergeCell ref="A131:K131"/>
    <mergeCell ref="A132:C132"/>
    <mergeCell ref="D132:G132"/>
    <mergeCell ref="H132:K132"/>
    <mergeCell ref="D124:E124"/>
    <mergeCell ref="G124:H124"/>
    <mergeCell ref="G125:H125"/>
    <mergeCell ref="G126:H126"/>
    <mergeCell ref="D127:E127"/>
    <mergeCell ref="G127:H127"/>
    <mergeCell ref="G445:H445"/>
    <mergeCell ref="G446:H446"/>
    <mergeCell ref="G447:H447"/>
    <mergeCell ref="C443:E443"/>
    <mergeCell ref="C444:E444"/>
    <mergeCell ref="C445:E445"/>
    <mergeCell ref="D446:E446"/>
    <mergeCell ref="D447:E447"/>
    <mergeCell ref="D111:G111"/>
    <mergeCell ref="D122:E122"/>
    <mergeCell ref="G122:H122"/>
    <mergeCell ref="D123:E123"/>
    <mergeCell ref="G123:H123"/>
    <mergeCell ref="H142:I142"/>
    <mergeCell ref="D143:G143"/>
    <mergeCell ref="D149:E149"/>
    <mergeCell ref="G149:H149"/>
    <mergeCell ref="D150:E150"/>
    <mergeCell ref="G150:H150"/>
    <mergeCell ref="A134:C134"/>
    <mergeCell ref="A137:B137"/>
    <mergeCell ref="A139:C139"/>
    <mergeCell ref="A142:B142"/>
    <mergeCell ref="D142:E142"/>
    <mergeCell ref="G42:H42"/>
    <mergeCell ref="G63:H63"/>
    <mergeCell ref="A45:K45"/>
    <mergeCell ref="A46:C46"/>
    <mergeCell ref="D46:G46"/>
    <mergeCell ref="H46:K46"/>
    <mergeCell ref="A48:C48"/>
    <mergeCell ref="A51:B51"/>
    <mergeCell ref="A53:C53"/>
    <mergeCell ref="A56:B56"/>
    <mergeCell ref="D56:E56"/>
    <mergeCell ref="H56:I56"/>
    <mergeCell ref="D3:G3"/>
    <mergeCell ref="A1:K1"/>
    <mergeCell ref="G36:H36"/>
    <mergeCell ref="G37:H37"/>
    <mergeCell ref="G38:H38"/>
    <mergeCell ref="D41:E41"/>
    <mergeCell ref="D42:E42"/>
    <mergeCell ref="A2:K2"/>
    <mergeCell ref="D36:E36"/>
    <mergeCell ref="D37:E37"/>
    <mergeCell ref="D38:E38"/>
    <mergeCell ref="D34:E34"/>
    <mergeCell ref="D17:E17"/>
    <mergeCell ref="H17:I17"/>
    <mergeCell ref="D18:G18"/>
    <mergeCell ref="H3:K3"/>
    <mergeCell ref="A5:C5"/>
    <mergeCell ref="A12:C12"/>
    <mergeCell ref="A8:B8"/>
    <mergeCell ref="A17:B17"/>
    <mergeCell ref="A3:C3"/>
    <mergeCell ref="G39:H39"/>
    <mergeCell ref="G40:H40"/>
    <mergeCell ref="G41:H41"/>
    <mergeCell ref="A72:K72"/>
    <mergeCell ref="D57:G57"/>
    <mergeCell ref="D63:E63"/>
    <mergeCell ref="D64:E64"/>
    <mergeCell ref="D65:E65"/>
    <mergeCell ref="D68:E68"/>
    <mergeCell ref="G64:H64"/>
    <mergeCell ref="G65:H65"/>
    <mergeCell ref="G66:H66"/>
    <mergeCell ref="G67:H67"/>
    <mergeCell ref="G68:H68"/>
    <mergeCell ref="G69:H69"/>
    <mergeCell ref="D69:E69"/>
    <mergeCell ref="D90:E90"/>
    <mergeCell ref="A73:C73"/>
    <mergeCell ref="D73:G73"/>
    <mergeCell ref="H73:K73"/>
    <mergeCell ref="A75:C75"/>
    <mergeCell ref="A78:B78"/>
    <mergeCell ref="A80:C80"/>
    <mergeCell ref="G90:H90"/>
    <mergeCell ref="A83:B83"/>
    <mergeCell ref="D83:E83"/>
    <mergeCell ref="H83:I83"/>
    <mergeCell ref="D84:G84"/>
    <mergeCell ref="I449:J449"/>
    <mergeCell ref="C448:E448"/>
    <mergeCell ref="C449:E449"/>
    <mergeCell ref="G448:H448"/>
    <mergeCell ref="G449:H449"/>
    <mergeCell ref="I448:K448"/>
    <mergeCell ref="D91:E91"/>
    <mergeCell ref="D92:E92"/>
    <mergeCell ref="D95:E95"/>
    <mergeCell ref="D96:E96"/>
    <mergeCell ref="A441:K441"/>
    <mergeCell ref="G91:H91"/>
    <mergeCell ref="G92:H92"/>
    <mergeCell ref="G93:H93"/>
    <mergeCell ref="G94:H94"/>
    <mergeCell ref="G95:H95"/>
    <mergeCell ref="G96:H96"/>
    <mergeCell ref="A99:K99"/>
    <mergeCell ref="A100:C100"/>
    <mergeCell ref="D100:G100"/>
    <mergeCell ref="H100:K100"/>
    <mergeCell ref="A102:C102"/>
    <mergeCell ref="G443:H443"/>
    <mergeCell ref="G444:H444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Presentation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Lewis</dc:creator>
  <cp:lastModifiedBy>Janene Stover</cp:lastModifiedBy>
  <cp:lastPrinted>2021-02-15T18:32:32Z</cp:lastPrinted>
  <dcterms:created xsi:type="dcterms:W3CDTF">2016-12-14T16:23:44Z</dcterms:created>
  <dcterms:modified xsi:type="dcterms:W3CDTF">2021-02-15T18:36:48Z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7a239f1b-4164-4838-ae2c-681c106352fa</vt:lpwstr>
  </property>
</Properties>
</file>